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book.xml" ContentType="application/vnd.openxmlformats-officedocument.spreadsheetml.sheet.main+xml"/>
  <Override PartName="/xl/media/image4.gif" ContentType="image/gif"/>
  <Override PartName="/xl/media/image1.png" ContentType="image/png"/>
  <Override PartName="/xl/media/image2.png" ContentType="image/png"/>
  <Override PartName="/xl/media/image8.png" ContentType="image/png"/>
  <Override PartName="/xl/media/image3.gif" ContentType="image/gif"/>
  <Override PartName="/xl/media/image5.png" ContentType="image/png"/>
  <Override PartName="/xl/media/image6.png" ContentType="image/png"/>
  <Override PartName="/xl/media/image7.png" ContentType="image/p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omments2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ise de charge" sheetId="1" state="visible" r:id="rId2"/>
    <sheet name="Transitoires" sheetId="2" state="visible" r:id="rId3"/>
    <sheet name="Débit" sheetId="3" state="visible" r:id="rId4"/>
    <sheet name="Rendement" sheetId="4" state="visible" r:id="rId5"/>
  </sheets>
  <definedNames>
    <definedName function="false" hidden="false" name="Ac" vbProcedure="false">Transitoires!$E$12</definedName>
    <definedName function="false" hidden="false" name="c_" vbProcedure="false">Transitoires!$B$14</definedName>
    <definedName function="false" hidden="false" name="D" vbProcedure="false">'Prise de charge'!$C$2</definedName>
    <definedName function="false" hidden="false" name="Dc" vbProcedure="false">Transitoires!$B$12</definedName>
    <definedName function="false" hidden="false" name="Dr" vbProcedure="false">Transitoires!$B$11</definedName>
    <definedName function="false" hidden="false" name="g" vbProcedure="false">Transitoires!$B$4</definedName>
    <definedName function="false" hidden="false" name="g0" vbProcedure="false">Transitoires!$B$9</definedName>
    <definedName function="false" hidden="false" name="H" vbProcedure="false">'Prise de charge'!$C$3</definedName>
    <definedName function="false" hidden="false" name="H0" vbProcedure="false">Transitoires!$B$7</definedName>
    <definedName function="false" hidden="false" name="I" vbProcedure="false">Transitoires!$B$17</definedName>
    <definedName function="false" hidden="false" name="L_" vbProcedure="false">Transitoires!$B$13</definedName>
    <definedName function="false" hidden="false" name="L_c" vbProcedure="false">Transitoires!$E$14</definedName>
    <definedName function="false" hidden="false" name="n0" vbProcedure="false">Transitoires!$B$10</definedName>
    <definedName function="false" hidden="false" name="q" vbProcedure="false">Transitoires!$B$21</definedName>
    <definedName function="false" hidden="false" name="Q0" vbProcedure="false">Transitoires!$B$8</definedName>
    <definedName function="false" hidden="false" name="t2lsc" vbProcedure="false">Transitoires!$E$14</definedName>
    <definedName function="false" hidden="false" name="tp" vbProcedure="false">Transitoires!$B$15</definedName>
    <definedName function="false" hidden="false" name="V" vbProcedure="false">Transitoires!$H$12</definedName>
    <definedName function="false" hidden="false" name="Δη" vbProcedure="false">Transitoires!$B$16</definedName>
    <definedName function="false" hidden="false" name="ρ" vbProcedure="false">Transitoires!$B$3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MS</author>
  </authors>
  <commentList>
    <comment ref="B4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Densité</t>
        </r>
      </text>
    </comment>
    <comment ref="B5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Gravité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MS</author>
  </authors>
  <commentList>
    <comment ref="A3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Densité</t>
        </r>
      </text>
    </comment>
    <comment ref="A4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Gravité</t>
        </r>
      </text>
    </comment>
    <comment ref="A7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Chute initiale</t>
        </r>
      </text>
    </comment>
    <comment ref="A8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Débit initial
</t>
        </r>
      </text>
    </comment>
    <comment ref="A9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Ouverture des directrices</t>
        </r>
      </text>
    </comment>
    <comment ref="A10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Vitesse synchrone</t>
        </r>
      </text>
    </comment>
    <comment ref="A11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Diamètre de la roue</t>
        </r>
      </text>
    </comment>
    <comment ref="A12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Diamètre conduite</t>
        </r>
      </text>
    </comment>
    <comment ref="A13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Longueur conduite</t>
        </r>
      </text>
    </comment>
    <comment ref="A14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Célérité de l'onde</t>
        </r>
      </text>
    </comment>
    <comment ref="A15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Temps de manœuvre pour coupure à pleine charge</t>
        </r>
      </text>
    </comment>
    <comment ref="A16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majoration entre modèle et proto</t>
        </r>
      </text>
    </comment>
    <comment ref="A17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Inertie des masses tournantes</t>
        </r>
      </text>
    </comment>
    <comment ref="A21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Temps caractéristique</t>
        </r>
      </text>
    </comment>
    <comment ref="C267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Ouverture des directrices</t>
        </r>
      </text>
    </comment>
    <comment ref="D10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Vitesse angulaire</t>
        </r>
      </text>
    </comment>
    <comment ref="D12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Section de la conduite</t>
        </r>
      </text>
    </comment>
    <comment ref="D14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Pas de temps</t>
        </r>
      </text>
    </comment>
    <comment ref="D15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Nombre de pas de temps</t>
        </r>
      </text>
    </comment>
    <comment ref="G12" authorId="0">
      <text>
        <r>
          <rPr>
            <sz val="11"/>
            <color rgb="FF333333"/>
            <rFont val="Calibri"/>
            <family val="2"/>
            <charset val="1"/>
          </rPr>
          <t xml:space="preserve">Michel Sabourin:
</t>
        </r>
        <r>
          <rPr>
            <sz val="9"/>
            <color rgb="FF000000"/>
            <rFont val="Tahoma"/>
            <family val="2"/>
            <charset val="1"/>
          </rPr>
          <t xml:space="preserve">Vitesse dans la conduite</t>
        </r>
      </text>
    </comment>
  </commentList>
</comments>
</file>

<file path=xl/sharedStrings.xml><?xml version="1.0" encoding="utf-8"?>
<sst xmlns="http://schemas.openxmlformats.org/spreadsheetml/2006/main" count="142" uniqueCount="75">
  <si>
    <t xml:space="preserve">D</t>
  </si>
  <si>
    <t xml:space="preserve">m</t>
  </si>
  <si>
    <t xml:space="preserve">H</t>
  </si>
  <si>
    <t xml:space="preserve">ρ =</t>
  </si>
  <si>
    <t xml:space="preserve">kg/m3</t>
  </si>
  <si>
    <t xml:space="preserve">g =</t>
  </si>
  <si>
    <t xml:space="preserve">m/s2</t>
  </si>
  <si>
    <t xml:space="preserve">ntpm=</t>
  </si>
  <si>
    <t xml:space="preserve">t/mn</t>
  </si>
  <si>
    <t xml:space="preserve">n11</t>
  </si>
  <si>
    <t xml:space="preserve">g</t>
  </si>
  <si>
    <t xml:space="preserve">Q11</t>
  </si>
  <si>
    <r>
      <rPr>
        <sz val="18"/>
        <color rgb="FF000000"/>
        <rFont val="Symbol"/>
        <family val="1"/>
        <charset val="2"/>
      </rPr>
      <t xml:space="preserve">h</t>
    </r>
    <r>
      <rPr>
        <sz val="18"/>
        <color rgb="FF000000"/>
        <rFont val="Calibri"/>
        <family val="2"/>
        <charset val="1"/>
      </rPr>
      <t xml:space="preserve">m</t>
    </r>
  </si>
  <si>
    <r>
      <rPr>
        <sz val="18"/>
        <color rgb="FF000000"/>
        <rFont val="Symbol"/>
        <family val="1"/>
        <charset val="2"/>
      </rPr>
      <t xml:space="preserve">h</t>
    </r>
    <r>
      <rPr>
        <sz val="18"/>
        <color rgb="FF000000"/>
        <rFont val="Calibri"/>
        <family val="2"/>
        <charset val="1"/>
      </rPr>
      <t xml:space="preserve">p</t>
    </r>
  </si>
  <si>
    <t xml:space="preserve">Q</t>
  </si>
  <si>
    <t xml:space="preserve">P</t>
  </si>
  <si>
    <r>
      <rPr>
        <sz val="18"/>
        <color rgb="FF000000"/>
        <rFont val="Calibri"/>
        <family val="2"/>
        <charset val="1"/>
      </rPr>
      <t xml:space="preserve">P</t>
    </r>
    <r>
      <rPr>
        <vertAlign val="subscript"/>
        <sz val="18"/>
        <color rgb="FF000000"/>
        <rFont val="Calibri"/>
        <family val="2"/>
        <charset val="1"/>
      </rPr>
      <t xml:space="preserve">pondéré</t>
    </r>
  </si>
  <si>
    <t xml:space="preserve">Pondération</t>
  </si>
  <si>
    <t xml:space="preserve">Rendement moyen pondéré</t>
  </si>
  <si>
    <t xml:space="preserve">Exemple de calcul d'un transitoire : délestage à pleine charge</t>
  </si>
  <si>
    <t xml:space="preserve">H0=</t>
  </si>
  <si>
    <t xml:space="preserve">Q0=</t>
  </si>
  <si>
    <t xml:space="preserve">m³/s</t>
  </si>
  <si>
    <r>
      <rPr>
        <sz val="11"/>
        <color rgb="FF000000"/>
        <rFont val="Symbol"/>
        <family val="1"/>
        <charset val="2"/>
      </rPr>
      <t xml:space="preserve">g</t>
    </r>
    <r>
      <rPr>
        <sz val="11"/>
        <color rgb="FF000000"/>
        <rFont val="Calibri"/>
        <family val="2"/>
        <charset val="1"/>
      </rPr>
      <t xml:space="preserve">0=</t>
    </r>
  </si>
  <si>
    <t xml:space="preserve">degrés</t>
  </si>
  <si>
    <t xml:space="preserve">n0=</t>
  </si>
  <si>
    <t xml:space="preserve">tpm</t>
  </si>
  <si>
    <t xml:space="preserve">ω0 =</t>
  </si>
  <si>
    <t xml:space="preserve">rad/s</t>
  </si>
  <si>
    <t xml:space="preserve">Dr=</t>
  </si>
  <si>
    <t xml:space="preserve">Dc=</t>
  </si>
  <si>
    <t xml:space="preserve">Ac=</t>
  </si>
  <si>
    <t xml:space="preserve">m²</t>
  </si>
  <si>
    <t xml:space="preserve">V0=</t>
  </si>
  <si>
    <t xml:space="preserve">m/s</t>
  </si>
  <si>
    <t xml:space="preserve">L=</t>
  </si>
  <si>
    <t xml:space="preserve">c=</t>
  </si>
  <si>
    <t xml:space="preserve">t2lsc=</t>
  </si>
  <si>
    <t xml:space="preserve">s</t>
  </si>
  <si>
    <t xml:space="preserve">tp=</t>
  </si>
  <si>
    <t xml:space="preserve">npas=</t>
  </si>
  <si>
    <t xml:space="preserve">-</t>
  </si>
  <si>
    <t xml:space="preserve">Δη</t>
  </si>
  <si>
    <t xml:space="preserve">I=</t>
  </si>
  <si>
    <t xml:space="preserve">kg m²</t>
  </si>
  <si>
    <t xml:space="preserve">Pour une coupure linéaire de débit - coup de bélier de masse</t>
  </si>
  <si>
    <r>
      <rPr>
        <sz val="11"/>
        <color rgb="FF000000"/>
        <rFont val="Symbol"/>
        <family val="1"/>
        <charset val="2"/>
      </rPr>
      <t xml:space="preserve">q</t>
    </r>
    <r>
      <rPr>
        <sz val="11"/>
        <color rgb="FF000000"/>
        <rFont val="Calibri"/>
        <family val="2"/>
        <charset val="1"/>
      </rPr>
      <t xml:space="preserve">=</t>
    </r>
  </si>
  <si>
    <t xml:space="preserve">Δhmax=</t>
  </si>
  <si>
    <t xml:space="preserve">Hmax=</t>
  </si>
  <si>
    <t xml:space="preserve">Pour une coupure linéaire de débit - coup de bélier accoustique - pic de Michaud</t>
  </si>
  <si>
    <t xml:space="preserve">Pour une coupure linéraire avec pas de temps 1 – méthode d’Allievi</t>
  </si>
  <si>
    <t xml:space="preserve">i</t>
  </si>
  <si>
    <t xml:space="preserve">t=i*2*L/c</t>
  </si>
  <si>
    <t xml:space="preserve">Qi</t>
  </si>
  <si>
    <t xml:space="preserve">Vi</t>
  </si>
  <si>
    <t xml:space="preserve">ΔH</t>
  </si>
  <si>
    <t xml:space="preserve">Hi (mce)</t>
  </si>
  <si>
    <t xml:space="preserve">Pour une coupure linéraire avec pas de temps 0,5</t>
  </si>
  <si>
    <t xml:space="preserve">t=2L/c</t>
  </si>
  <si>
    <t xml:space="preserve">Pour une coupure linéraire avec pas de temps 0,25</t>
  </si>
  <si>
    <t xml:space="preserve">Pour un délestage subit par la turbine - méthode d'Allievi – pas entier – par supposition manuelle</t>
  </si>
  <si>
    <t xml:space="preserve">2*L/c</t>
  </si>
  <si>
    <r>
      <rPr>
        <sz val="11"/>
        <color rgb="FF333399"/>
        <rFont val="Symbol"/>
        <family val="1"/>
        <charset val="2"/>
      </rPr>
      <t xml:space="preserve">g</t>
    </r>
    <r>
      <rPr>
        <sz val="11"/>
        <color rgb="FF333399"/>
        <rFont val="Calibri"/>
        <family val="2"/>
        <charset val="1"/>
      </rPr>
      <t xml:space="preserve">i</t>
    </r>
  </si>
  <si>
    <t xml:space="preserve">Hsup</t>
  </si>
  <si>
    <t xml:space="preserve">nsup</t>
  </si>
  <si>
    <r>
      <rPr>
        <sz val="11"/>
        <color rgb="FF000000"/>
        <rFont val="Calibri"/>
        <family val="2"/>
        <charset val="1"/>
      </rPr>
      <t xml:space="preserve">Q11 (</t>
    </r>
    <r>
      <rPr>
        <sz val="11"/>
        <color rgb="FF000000"/>
        <rFont val="Symbol"/>
        <family val="1"/>
        <charset val="2"/>
      </rPr>
      <t xml:space="preserve">g</t>
    </r>
    <r>
      <rPr>
        <sz val="11"/>
        <color rgb="FF000000"/>
        <rFont val="Calibri"/>
        <family val="2"/>
        <charset val="1"/>
      </rPr>
      <t xml:space="preserve">i , n11)</t>
    </r>
  </si>
  <si>
    <t xml:space="preserve">ηim (%)</t>
  </si>
  <si>
    <t xml:space="preserve">ηip (%)</t>
  </si>
  <si>
    <t xml:space="preserve">P (W)</t>
  </si>
  <si>
    <t xml:space="preserve">Cm (Nm)</t>
  </si>
  <si>
    <t xml:space="preserve">Cr (Nm)</t>
  </si>
  <si>
    <t xml:space="preserve">n (tpm)</t>
  </si>
  <si>
    <t xml:space="preserve">Résidu</t>
  </si>
  <si>
    <t xml:space="preserve">Pour un délestage subit par la turbine - méthode d'Allievi – pas entier – en utilisant le solveur</t>
  </si>
  <si>
    <t xml:space="preserve">Pour un délestage subit par la turbine - méthode d'Allievi – quart de pas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</si>
</sst>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\ %"/>
    <numFmt numFmtId="166" formatCode="0.00"/>
    <numFmt numFmtId="167" formatCode="0.000"/>
    <numFmt numFmtId="168" formatCode="0\ %"/>
    <numFmt numFmtId="169" formatCode="0"/>
    <numFmt numFmtId="170" formatCode="0.0"/>
    <numFmt numFmtId="171" formatCode="0.0%"/>
    <numFmt numFmtId="172" formatCode="0.00E+00"/>
    <numFmt numFmtId="173" formatCode="0.0000"/>
    <numFmt numFmtId="174" formatCode="#,##0.00"/>
  </numFmts>
  <fonts count="34">
    <font>
      <sz val="11"/>
      <color rgb="FF333333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8"/>
      <color rgb="FF000000"/>
      <name val="Symbol"/>
      <family val="1"/>
      <charset val="2"/>
    </font>
    <font>
      <vertAlign val="subscript"/>
      <sz val="18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u val="double"/>
      <sz val="11"/>
      <color rgb="FFFF0000"/>
      <name val="Calibri"/>
      <family val="2"/>
      <charset val="1"/>
    </font>
    <font>
      <sz val="9"/>
      <color rgb="FF000000"/>
      <name val="Tahoma"/>
      <family val="2"/>
      <charset val="1"/>
    </font>
    <font>
      <sz val="14"/>
      <color rgb="FF333333"/>
      <name val="Calibri"/>
      <family val="2"/>
    </font>
    <font>
      <sz val="9"/>
      <color rgb="FF333333"/>
      <name val="Calibri"/>
      <family val="2"/>
    </font>
    <font>
      <sz val="16"/>
      <color rgb="FF333333"/>
      <name val="Calibri"/>
      <family val="2"/>
    </font>
    <font>
      <sz val="12"/>
      <color rgb="FF333333"/>
      <name val="Calibri"/>
      <family val="2"/>
    </font>
    <font>
      <b val="true"/>
      <sz val="20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sz val="11"/>
      <color rgb="FF000000"/>
      <name val="Calibri"/>
      <family val="1"/>
      <charset val="1"/>
    </font>
    <font>
      <b val="true"/>
      <sz val="14"/>
      <color rgb="FF000000"/>
      <name val="Calibri"/>
      <family val="2"/>
      <charset val="1"/>
    </font>
    <font>
      <sz val="11"/>
      <color rgb="FF000000"/>
      <name val="Cambria"/>
      <family val="1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CC00"/>
      <name val="Calibri"/>
      <family val="2"/>
      <charset val="1"/>
    </font>
    <font>
      <sz val="11"/>
      <color rgb="FFFF6600"/>
      <name val="Calibri"/>
      <family val="2"/>
      <charset val="1"/>
    </font>
    <font>
      <sz val="11"/>
      <color rgb="FFFFCC00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Symbol"/>
      <family val="1"/>
      <charset val="2"/>
    </font>
    <font>
      <b val="true"/>
      <sz val="11"/>
      <color rgb="FFFF6600"/>
      <name val="Calibri"/>
      <family val="2"/>
      <charset val="1"/>
    </font>
    <font>
      <b val="true"/>
      <sz val="11"/>
      <color rgb="FF339966"/>
      <name val="Calibri"/>
      <family val="2"/>
      <charset val="1"/>
    </font>
    <font>
      <sz val="11"/>
      <color rgb="FF339966"/>
      <name val="Calibri"/>
      <family val="2"/>
      <charset val="1"/>
    </font>
    <font>
      <sz val="11"/>
      <color rgb="FFCE181E"/>
      <name val="Calibri"/>
      <family val="2"/>
      <charset val="1"/>
    </font>
    <font>
      <sz val="10"/>
      <color rgb="FF000000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E7E6E6"/>
      </patternFill>
    </fill>
    <fill>
      <patternFill patternType="solid">
        <fgColor rgb="FFCCFFCC"/>
        <bgColor rgb="FFE0EFD4"/>
      </patternFill>
    </fill>
    <fill>
      <patternFill patternType="solid">
        <fgColor rgb="FFFFFFCC"/>
        <bgColor rgb="FFFFFF99"/>
      </patternFill>
    </fill>
    <fill>
      <patternFill patternType="solid">
        <fgColor rgb="FFFFFF99"/>
        <bgColor rgb="FFFFFFCC"/>
      </patternFill>
    </fill>
    <fill>
      <patternFill patternType="solid">
        <fgColor rgb="FFE0EFD4"/>
        <bgColor rgb="FFE7E6E6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4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E7E6E6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579D1C"/>
      <rgbColor rgb="FF800080"/>
      <rgbColor rgb="FF008080"/>
      <rgbColor rgb="FFC0C0C0"/>
      <rgbColor rgb="FF808080"/>
      <rgbColor rgb="FF9999FF"/>
      <rgbColor rgb="FF993366"/>
      <rgbColor rgb="FFFFFFCC"/>
      <rgbColor rgb="FFE0EFD4"/>
      <rgbColor rgb="FF660066"/>
      <rgbColor rgb="FFFF420E"/>
      <rgbColor rgb="FF0066CC"/>
      <rgbColor rgb="FFB3B3B3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3D200"/>
      <rgbColor rgb="FFCC99FF"/>
      <rgbColor rgb="FFFFCC99"/>
      <rgbColor rgb="FF3366FF"/>
      <rgbColor rgb="FF33CCCC"/>
      <rgbColor rgb="FF72BF44"/>
      <rgbColor rgb="FFFFCC00"/>
      <rgbColor rgb="FFF58220"/>
      <rgbColor rgb="FFFF6600"/>
      <rgbColor rgb="FF666699"/>
      <rgbColor rgb="FF969696"/>
      <rgbColor rgb="FF00458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333333"/>
                </a:solidFill>
                <a:latin typeface="Calibri"/>
              </a:defRPr>
            </a:pPr>
            <a:r>
              <a:rPr b="0" sz="1400" spc="-1" strike="noStrike">
                <a:solidFill>
                  <a:srgbClr val="333333"/>
                </a:solidFill>
                <a:latin typeface="Calibri"/>
              </a:rPr>
              <a:t>Prise de charge à 225 tpm et 300 m de chute</a:t>
            </a:r>
          </a:p>
        </c:rich>
      </c:tx>
      <c:layout>
        <c:manualLayout>
          <c:xMode val="edge"/>
          <c:yMode val="edge"/>
          <c:x val="0.330815018315018"/>
          <c:y val="0.0218876788383515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00503663003663004"/>
          <c:y val="0.0140935297885971"/>
          <c:w val="0.993589743589744"/>
          <c:h val="0.98313047191971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666699"/>
            </a:solidFill>
            <a:ln w="1260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'Prise de charge'!$G$11:$G$97</c:f>
              <c:numCache>
                <c:formatCode>General</c:formatCode>
                <c:ptCount val="87"/>
                <c:pt idx="0">
                  <c:v>319637961.756832</c:v>
                </c:pt>
                <c:pt idx="1">
                  <c:v>326270681.741969</c:v>
                </c:pt>
                <c:pt idx="2">
                  <c:v>332931453.202791</c:v>
                </c:pt>
                <c:pt idx="3">
                  <c:v>339620276.1393</c:v>
                </c:pt>
                <c:pt idx="4">
                  <c:v>346337150.551494</c:v>
                </c:pt>
                <c:pt idx="5">
                  <c:v>353082076.439375</c:v>
                </c:pt>
                <c:pt idx="6">
                  <c:v>359547038.593062</c:v>
                </c:pt>
                <c:pt idx="7">
                  <c:v>365768662.860067</c:v>
                </c:pt>
                <c:pt idx="8">
                  <c:v>371719939.374823</c:v>
                </c:pt>
                <c:pt idx="9">
                  <c:v>377250643.79228</c:v>
                </c:pt>
                <c:pt idx="10">
                  <c:v>382242776.005853</c:v>
                </c:pt>
                <c:pt idx="11">
                  <c:v>386973932.961524</c:v>
                </c:pt>
                <c:pt idx="12">
                  <c:v>392141928.445641</c:v>
                </c:pt>
                <c:pt idx="13">
                  <c:v>398133479.260207</c:v>
                </c:pt>
                <c:pt idx="14">
                  <c:v>404749874.041062</c:v>
                </c:pt>
                <c:pt idx="15">
                  <c:v>411662300.75647</c:v>
                </c:pt>
                <c:pt idx="16">
                  <c:v>418665629.741291</c:v>
                </c:pt>
                <c:pt idx="17">
                  <c:v>425653972.991839</c:v>
                </c:pt>
                <c:pt idx="18">
                  <c:v>432617941.673009</c:v>
                </c:pt>
                <c:pt idx="19">
                  <c:v>439473486.552524</c:v>
                </c:pt>
                <c:pt idx="20">
                  <c:v>446001187.73692</c:v>
                </c:pt>
                <c:pt idx="21">
                  <c:v>452249098.259135</c:v>
                </c:pt>
                <c:pt idx="22">
                  <c:v>458017278.651923</c:v>
                </c:pt>
                <c:pt idx="23">
                  <c:v>463406730.432129</c:v>
                </c:pt>
                <c:pt idx="24">
                  <c:v>468486823.41728</c:v>
                </c:pt>
                <c:pt idx="25">
                  <c:v>473283212.394583</c:v>
                </c:pt>
                <c:pt idx="26">
                  <c:v>477668391.196032</c:v>
                </c:pt>
                <c:pt idx="27">
                  <c:v>481439185.751696</c:v>
                </c:pt>
                <c:pt idx="28">
                  <c:v>484823035.962564</c:v>
                </c:pt>
                <c:pt idx="29">
                  <c:v>488119045.272777</c:v>
                </c:pt>
                <c:pt idx="30">
                  <c:v>491480207.534151</c:v>
                </c:pt>
                <c:pt idx="31">
                  <c:v>494926263.776921</c:v>
                </c:pt>
                <c:pt idx="32">
                  <c:v>498340569.341462</c:v>
                </c:pt>
                <c:pt idx="33">
                  <c:v>501640462.684077</c:v>
                </c:pt>
                <c:pt idx="34">
                  <c:v>504869650.862467</c:v>
                </c:pt>
                <c:pt idx="35">
                  <c:v>508130358.312975</c:v>
                </c:pt>
                <c:pt idx="36">
                  <c:v>511433679.092102</c:v>
                </c:pt>
                <c:pt idx="37">
                  <c:v>514677951.560524</c:v>
                </c:pt>
                <c:pt idx="38">
                  <c:v>517789963.06743</c:v>
                </c:pt>
                <c:pt idx="39">
                  <c:v>520771575.460934</c:v>
                </c:pt>
                <c:pt idx="40">
                  <c:v>523648219.856749</c:v>
                </c:pt>
                <c:pt idx="41">
                  <c:v>526507622.283809</c:v>
                </c:pt>
                <c:pt idx="42">
                  <c:v>529349782.742114</c:v>
                </c:pt>
                <c:pt idx="43">
                  <c:v>532174701.231663</c:v>
                </c:pt>
                <c:pt idx="44">
                  <c:v>534982377.752457</c:v>
                </c:pt>
                <c:pt idx="45">
                  <c:v>537772812.304496</c:v>
                </c:pt>
                <c:pt idx="46">
                  <c:v>540546004.887779</c:v>
                </c:pt>
                <c:pt idx="47">
                  <c:v>543301955.502307</c:v>
                </c:pt>
                <c:pt idx="48">
                  <c:v>546040664.14808</c:v>
                </c:pt>
                <c:pt idx="49">
                  <c:v>548762130.825097</c:v>
                </c:pt>
                <c:pt idx="50">
                  <c:v>551466355.533359</c:v>
                </c:pt>
                <c:pt idx="51">
                  <c:v>554153338.272865</c:v>
                </c:pt>
                <c:pt idx="52">
                  <c:v>556823079.043616</c:v>
                </c:pt>
                <c:pt idx="53">
                  <c:v>559475577.845612</c:v>
                </c:pt>
                <c:pt idx="54">
                  <c:v>562110834.678852</c:v>
                </c:pt>
                <c:pt idx="55">
                  <c:v>564728849.543337</c:v>
                </c:pt>
                <c:pt idx="56">
                  <c:v>567329622.439066</c:v>
                </c:pt>
                <c:pt idx="57">
                  <c:v>569913153.36604</c:v>
                </c:pt>
                <c:pt idx="58">
                  <c:v>572479442.324259</c:v>
                </c:pt>
                <c:pt idx="59">
                  <c:v>575028489.313722</c:v>
                </c:pt>
                <c:pt idx="60">
                  <c:v>577560294.33443</c:v>
                </c:pt>
                <c:pt idx="61">
                  <c:v>580074857.386383</c:v>
                </c:pt>
                <c:pt idx="62">
                  <c:v>582572178.46958</c:v>
                </c:pt>
                <c:pt idx="63">
                  <c:v>585052257.584022</c:v>
                </c:pt>
                <c:pt idx="64">
                  <c:v>587515094.729709</c:v>
                </c:pt>
                <c:pt idx="65">
                  <c:v>589960689.90664</c:v>
                </c:pt>
                <c:pt idx="66">
                  <c:v>592389043.114815</c:v>
                </c:pt>
                <c:pt idx="67">
                  <c:v>594800154.354236</c:v>
                </c:pt>
                <c:pt idx="68">
                  <c:v>597194023.624901</c:v>
                </c:pt>
                <c:pt idx="69">
                  <c:v>599570650.92681</c:v>
                </c:pt>
                <c:pt idx="70">
                  <c:v>601930036.259965</c:v>
                </c:pt>
                <c:pt idx="71">
                  <c:v>604272179.624363</c:v>
                </c:pt>
                <c:pt idx="72">
                  <c:v>606597081.020007</c:v>
                </c:pt>
                <c:pt idx="73">
                  <c:v>608904740.446895</c:v>
                </c:pt>
                <c:pt idx="74">
                  <c:v>611195157.905028</c:v>
                </c:pt>
                <c:pt idx="75">
                  <c:v>613468333.394405</c:v>
                </c:pt>
                <c:pt idx="76">
                  <c:v>615724266.915027</c:v>
                </c:pt>
                <c:pt idx="77">
                  <c:v>617962958.466894</c:v>
                </c:pt>
                <c:pt idx="78">
                  <c:v>620184408.050005</c:v>
                </c:pt>
                <c:pt idx="79">
                  <c:v>622388615.664361</c:v>
                </c:pt>
                <c:pt idx="80">
                  <c:v>624575581.309961</c:v>
                </c:pt>
                <c:pt idx="81">
                  <c:v>626745304.986806</c:v>
                </c:pt>
                <c:pt idx="82">
                  <c:v>628897786.694896</c:v>
                </c:pt>
                <c:pt idx="83">
                  <c:v>631033026.43423</c:v>
                </c:pt>
                <c:pt idx="84">
                  <c:v>633151024.204809</c:v>
                </c:pt>
                <c:pt idx="85">
                  <c:v>635251780.006633</c:v>
                </c:pt>
                <c:pt idx="86">
                  <c:v>637335293.839701</c:v>
                </c:pt>
              </c:numCache>
            </c:numRef>
          </c:xVal>
          <c:yVal>
            <c:numRef>
              <c:f>'Prise de charge'!$E$11:$E$97</c:f>
              <c:numCache>
                <c:formatCode>General</c:formatCode>
                <c:ptCount val="87"/>
                <c:pt idx="0">
                  <c:v>0.918877547298027</c:v>
                </c:pt>
                <c:pt idx="1">
                  <c:v>0.921079598634839</c:v>
                </c:pt>
                <c:pt idx="2">
                  <c:v>0.923281649971652</c:v>
                </c:pt>
                <c:pt idx="3">
                  <c:v>0.925483701308464</c:v>
                </c:pt>
                <c:pt idx="4">
                  <c:v>0.927685752645276</c:v>
                </c:pt>
                <c:pt idx="5">
                  <c:v>0.929887803982089</c:v>
                </c:pt>
                <c:pt idx="6">
                  <c:v>0.931927793323253</c:v>
                </c:pt>
                <c:pt idx="7">
                  <c:v>0.933814544262425</c:v>
                </c:pt>
                <c:pt idx="8">
                  <c:v>0.935540827826125</c:v>
                </c:pt>
                <c:pt idx="9">
                  <c:v>0.937084208704215</c:v>
                </c:pt>
                <c:pt idx="10">
                  <c:v>0.938456800562575</c:v>
                </c:pt>
                <c:pt idx="11">
                  <c:v>0.939776758303289</c:v>
                </c:pt>
                <c:pt idx="12">
                  <c:v>0.941215815944546</c:v>
                </c:pt>
                <c:pt idx="13">
                  <c:v>0.942815695456279</c:v>
                </c:pt>
                <c:pt idx="14">
                  <c:v>0.944491207215909</c:v>
                </c:pt>
                <c:pt idx="15">
                  <c:v>0.94615970367229</c:v>
                </c:pt>
                <c:pt idx="16">
                  <c:v>0.947772391998025</c:v>
                </c:pt>
                <c:pt idx="17">
                  <c:v>0.949284466559446</c:v>
                </c:pt>
                <c:pt idx="18">
                  <c:v>0.950797211731038</c:v>
                </c:pt>
                <c:pt idx="19">
                  <c:v>0.952224688103767</c:v>
                </c:pt>
                <c:pt idx="20">
                  <c:v>0.953007617800383</c:v>
                </c:pt>
                <c:pt idx="21">
                  <c:v>0.953305040252278</c:v>
                </c:pt>
                <c:pt idx="22">
                  <c:v>0.953203535302949</c:v>
                </c:pt>
                <c:pt idx="23">
                  <c:v>0.952968056405661</c:v>
                </c:pt>
                <c:pt idx="24">
                  <c:v>0.95255939410746</c:v>
                </c:pt>
                <c:pt idx="25">
                  <c:v>0.952012612594165</c:v>
                </c:pt>
                <c:pt idx="26">
                  <c:v>0.951291619131062</c:v>
                </c:pt>
                <c:pt idx="27">
                  <c:v>0.950245508359187</c:v>
                </c:pt>
                <c:pt idx="28">
                  <c:v>0.948925746834895</c:v>
                </c:pt>
                <c:pt idx="29">
                  <c:v>0.94751473953803</c:v>
                </c:pt>
                <c:pt idx="30">
                  <c:v>0.946145002298971</c:v>
                </c:pt>
                <c:pt idx="31">
                  <c:v>0.944858550458184</c:v>
                </c:pt>
                <c:pt idx="32">
                  <c:v>0.943578368824726</c:v>
                </c:pt>
                <c:pt idx="33">
                  <c:v>0.942218209196129</c:v>
                </c:pt>
                <c:pt idx="34">
                  <c:v>0.940754547531882</c:v>
                </c:pt>
                <c:pt idx="35">
                  <c:v>0.939201719077741</c:v>
                </c:pt>
                <c:pt idx="36">
                  <c:v>0.937560465241718</c:v>
                </c:pt>
                <c:pt idx="37">
                  <c:v>0.935807271963482</c:v>
                </c:pt>
                <c:pt idx="38">
                  <c:v>0.93393161302838</c:v>
                </c:pt>
                <c:pt idx="39">
                  <c:v>0.931958401334968</c:v>
                </c:pt>
                <c:pt idx="40">
                  <c:v>0.92995280032304</c:v>
                </c:pt>
                <c:pt idx="41">
                  <c:v>0.927947199311112</c:v>
                </c:pt>
                <c:pt idx="42">
                  <c:v>0.925941598299183</c:v>
                </c:pt>
                <c:pt idx="43">
                  <c:v>0.923935997287255</c:v>
                </c:pt>
                <c:pt idx="44">
                  <c:v>0.921930396275327</c:v>
                </c:pt>
                <c:pt idx="45">
                  <c:v>0.919924795263398</c:v>
                </c:pt>
                <c:pt idx="46">
                  <c:v>0.91791919425147</c:v>
                </c:pt>
                <c:pt idx="47">
                  <c:v>0.915913593239541</c:v>
                </c:pt>
                <c:pt idx="48">
                  <c:v>0.913907992227613</c:v>
                </c:pt>
                <c:pt idx="49">
                  <c:v>0.911902391215685</c:v>
                </c:pt>
                <c:pt idx="50">
                  <c:v>0.909896790203756</c:v>
                </c:pt>
                <c:pt idx="51">
                  <c:v>0.907891189191828</c:v>
                </c:pt>
                <c:pt idx="52">
                  <c:v>0.9058855881799</c:v>
                </c:pt>
                <c:pt idx="53">
                  <c:v>0.903879987167971</c:v>
                </c:pt>
                <c:pt idx="54">
                  <c:v>0.901874386156043</c:v>
                </c:pt>
                <c:pt idx="55">
                  <c:v>0.899868785144114</c:v>
                </c:pt>
                <c:pt idx="56">
                  <c:v>0.897863184132186</c:v>
                </c:pt>
                <c:pt idx="57">
                  <c:v>0.895857583120258</c:v>
                </c:pt>
                <c:pt idx="58">
                  <c:v>0.893851982108329</c:v>
                </c:pt>
                <c:pt idx="59">
                  <c:v>0.891846381096401</c:v>
                </c:pt>
                <c:pt idx="60">
                  <c:v>0.889840780084473</c:v>
                </c:pt>
                <c:pt idx="61">
                  <c:v>0.887835179072544</c:v>
                </c:pt>
                <c:pt idx="62">
                  <c:v>0.885829578060616</c:v>
                </c:pt>
                <c:pt idx="63">
                  <c:v>0.883823977048687</c:v>
                </c:pt>
                <c:pt idx="64">
                  <c:v>0.881818376036759</c:v>
                </c:pt>
                <c:pt idx="65">
                  <c:v>0.879812775024831</c:v>
                </c:pt>
                <c:pt idx="66">
                  <c:v>0.877807174012902</c:v>
                </c:pt>
                <c:pt idx="67">
                  <c:v>0.875801573000974</c:v>
                </c:pt>
                <c:pt idx="68">
                  <c:v>0.873795971989046</c:v>
                </c:pt>
                <c:pt idx="69">
                  <c:v>0.871790370977117</c:v>
                </c:pt>
                <c:pt idx="70">
                  <c:v>0.869784769965189</c:v>
                </c:pt>
                <c:pt idx="71">
                  <c:v>0.86777916895326</c:v>
                </c:pt>
                <c:pt idx="72">
                  <c:v>0.865773567941332</c:v>
                </c:pt>
                <c:pt idx="73">
                  <c:v>0.863767966929404</c:v>
                </c:pt>
                <c:pt idx="74">
                  <c:v>0.861762365917475</c:v>
                </c:pt>
                <c:pt idx="75">
                  <c:v>0.859756764905547</c:v>
                </c:pt>
                <c:pt idx="76">
                  <c:v>0.857751163893619</c:v>
                </c:pt>
                <c:pt idx="77">
                  <c:v>0.85574556288169</c:v>
                </c:pt>
                <c:pt idx="78">
                  <c:v>0.853739961869762</c:v>
                </c:pt>
                <c:pt idx="79">
                  <c:v>0.851734360857834</c:v>
                </c:pt>
                <c:pt idx="80">
                  <c:v>0.849728759845905</c:v>
                </c:pt>
                <c:pt idx="81">
                  <c:v>0.847723158833977</c:v>
                </c:pt>
                <c:pt idx="82">
                  <c:v>0.845717557822048</c:v>
                </c:pt>
                <c:pt idx="83">
                  <c:v>0.84371195681012</c:v>
                </c:pt>
                <c:pt idx="84">
                  <c:v>0.841706355798192</c:v>
                </c:pt>
                <c:pt idx="85">
                  <c:v>0.839700754786263</c:v>
                </c:pt>
                <c:pt idx="86">
                  <c:v>0.837695153774335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none"/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'Prise de charge'!$G$11:$G$19</c:f>
              <c:numCache>
                <c:formatCode>General</c:formatCode>
                <c:ptCount val="9"/>
                <c:pt idx="0">
                  <c:v>319637961.756832</c:v>
                </c:pt>
                <c:pt idx="1">
                  <c:v>326270681.741969</c:v>
                </c:pt>
                <c:pt idx="2">
                  <c:v>332931453.202791</c:v>
                </c:pt>
                <c:pt idx="3">
                  <c:v>339620276.1393</c:v>
                </c:pt>
                <c:pt idx="4">
                  <c:v>346337150.551494</c:v>
                </c:pt>
                <c:pt idx="5">
                  <c:v>353082076.439375</c:v>
                </c:pt>
                <c:pt idx="6">
                  <c:v>359547038.593062</c:v>
                </c:pt>
                <c:pt idx="7">
                  <c:v>365768662.860067</c:v>
                </c:pt>
                <c:pt idx="8">
                  <c:v>371719939.374823</c:v>
                </c:pt>
              </c:numCache>
            </c:numRef>
          </c:xVal>
          <c:yVal>
            <c:numRef>
              <c:f>'Prise de charge'!$I$13:$I$16</c:f>
              <c:numCache>
                <c:formatCode>General</c:formatCode>
                <c:ptCount val="4"/>
                <c:pt idx="0">
                  <c:v>500000000</c:v>
                </c:pt>
                <c:pt idx="1">
                  <c:v>450000000</c:v>
                </c:pt>
                <c:pt idx="2">
                  <c:v>400000000</c:v>
                </c:pt>
                <c:pt idx="3">
                  <c:v>350000000</c:v>
                </c:pt>
              </c:numCache>
            </c:numRef>
          </c:yVal>
          <c:smooth val="1"/>
        </c:ser>
        <c:ser>
          <c:idx val="2"/>
          <c:order val="2"/>
          <c:spPr>
            <a:solidFill>
              <a:srgbClr val="969696"/>
            </a:solidFill>
            <a:ln>
              <a:noFill/>
            </a:ln>
          </c:spPr>
          <c:marker>
            <c:symbol val="circle"/>
            <c:size val="9"/>
            <c:spPr>
              <a:solidFill>
                <a:srgbClr val="969696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'Prise de charge'!$I$13:$I$16</c:f>
              <c:numCache>
                <c:formatCode>General</c:formatCode>
                <c:ptCount val="4"/>
                <c:pt idx="0">
                  <c:v>500000000</c:v>
                </c:pt>
                <c:pt idx="1">
                  <c:v>450000000</c:v>
                </c:pt>
                <c:pt idx="2">
                  <c:v>400000000</c:v>
                </c:pt>
                <c:pt idx="3">
                  <c:v>350000000</c:v>
                </c:pt>
              </c:numCache>
            </c:numRef>
          </c:xVal>
          <c:yVal>
            <c:numRef>
              <c:f>'Prise de charge'!$J$13:$J$16</c:f>
              <c:numCache>
                <c:formatCode>General</c:formatCode>
                <c:ptCount val="4"/>
                <c:pt idx="0">
                  <c:v>0.942894379873007</c:v>
                </c:pt>
                <c:pt idx="1">
                  <c:v>0.953197975287694</c:v>
                </c:pt>
                <c:pt idx="2">
                  <c:v>0.943288366382471</c:v>
                </c:pt>
                <c:pt idx="3">
                  <c:v>0.928881582319123</c:v>
                </c:pt>
              </c:numCache>
            </c:numRef>
          </c:yVal>
          <c:smooth val="1"/>
        </c:ser>
        <c:axId val="95678323"/>
        <c:axId val="82891498"/>
      </c:scatterChart>
      <c:valAx>
        <c:axId val="95678323"/>
        <c:scaling>
          <c:orientation val="minMax"/>
          <c:max val="550000000"/>
          <c:min val="300000000"/>
        </c:scaling>
        <c:delete val="0"/>
        <c:axPos val="b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600" spc="-1" strike="noStrike">
                    <a:solidFill>
                      <a:srgbClr val="333333"/>
                    </a:solidFill>
                    <a:latin typeface="Calibri"/>
                  </a:defRPr>
                </a:pPr>
                <a:r>
                  <a:rPr b="0" sz="1600" spc="-1" strike="noStrike">
                    <a:solidFill>
                      <a:srgbClr val="333333"/>
                    </a:solidFill>
                    <a:latin typeface="Calibri"/>
                  </a:rPr>
                  <a:t>Puissance en Watts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b="0" sz="900" spc="-1" strike="noStrike">
                <a:solidFill>
                  <a:srgbClr val="333333"/>
                </a:solidFill>
                <a:latin typeface="Calibri"/>
              </a:defRPr>
            </a:pPr>
          </a:p>
        </c:txPr>
        <c:crossAx val="82891498"/>
        <c:crossesAt val="0"/>
        <c:crossBetween val="midCat"/>
      </c:valAx>
      <c:valAx>
        <c:axId val="82891498"/>
        <c:scaling>
          <c:orientation val="minMax"/>
          <c:max val="0.96"/>
          <c:min val="0.92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200" spc="-1" strike="noStrike">
                    <a:solidFill>
                      <a:srgbClr val="333333"/>
                    </a:solidFill>
                    <a:latin typeface="Calibri"/>
                  </a:defRPr>
                </a:pPr>
                <a:r>
                  <a:rPr b="0" sz="1200" spc="-1" strike="noStrike">
                    <a:solidFill>
                      <a:srgbClr val="333333"/>
                    </a:solidFill>
                    <a:latin typeface="Calibri"/>
                  </a:rPr>
                  <a:t>Rendement turbine prototype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\ %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b="0" sz="900" spc="-1" strike="noStrike">
                <a:solidFill>
                  <a:srgbClr val="333333"/>
                </a:solidFill>
                <a:latin typeface="Calibri"/>
              </a:defRPr>
            </a:pPr>
          </a:p>
        </c:txPr>
        <c:crossAx val="95678323"/>
        <c:crossesAt val="0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e7e6e6"/>
    </a:solidFill>
    <a:ln w="9360">
      <a:solidFill>
        <a:srgbClr val="c0c0c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400" spc="-1" strike="noStrike">
                <a:solidFill>
                  <a:srgbClr val="333333"/>
                </a:solidFill>
                <a:latin typeface="Calibri"/>
              </a:defRPr>
            </a:pPr>
            <a:r>
              <a:rPr b="0" sz="1400" spc="-1" strike="noStrike">
                <a:solidFill>
                  <a:srgbClr val="333333"/>
                </a:solidFill>
                <a:latin typeface="Calibri"/>
              </a:rPr>
              <a:t>Coupure linéaire avec pas de temps 1</a:t>
            </a:r>
          </a:p>
        </c:rich>
      </c:tx>
      <c:layout>
        <c:manualLayout>
          <c:xMode val="edge"/>
          <c:yMode val="edge"/>
          <c:x val="0.310300136425648"/>
          <c:y val="0.0457149275525104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03206002728513"/>
          <c:y val="0.144894979220487"/>
          <c:w val="0.816030013642565"/>
          <c:h val="0.732562057733348"/>
        </c:manualLayout>
      </c:layout>
      <c:scatterChart>
        <c:scatterStyle val="lineMarker"/>
        <c:varyColors val="0"/>
        <c:ser>
          <c:idx val="0"/>
          <c:order val="0"/>
          <c:tx>
            <c:strRef>
              <c:f>Transitoires!$F$30:$F$30</c:f>
              <c:strCache>
                <c:ptCount val="1"/>
                <c:pt idx="0">
                  <c:v>Hi (mce)</c:v>
                </c:pt>
              </c:strCache>
            </c:strRef>
          </c:tx>
          <c:spPr>
            <a:solidFill>
              <a:srgbClr val="ffcc00"/>
            </a:solidFill>
            <a:ln w="25200">
              <a:solidFill>
                <a:srgbClr val="ffcc00"/>
              </a:solidFill>
              <a:round/>
            </a:ln>
          </c:spPr>
          <c:marker>
            <c:symbol val="circle"/>
            <c:size val="5"/>
            <c:spPr>
              <a:solidFill>
                <a:srgbClr val="ffcc0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Transitoires!$A$31:$A$47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xVal>
          <c:yVal>
            <c:numRef>
              <c:f>Transitoires!$F$31:$F$47</c:f>
              <c:numCache>
                <c:formatCode>General</c:formatCode>
                <c:ptCount val="17"/>
                <c:pt idx="0">
                  <c:v/>
                </c:pt>
                <c:pt idx="1">
                  <c:v>200</c:v>
                </c:pt>
                <c:pt idx="2">
                  <c:v>252.674821387635</c:v>
                </c:pt>
                <c:pt idx="3">
                  <c:v>200</c:v>
                </c:pt>
                <c:pt idx="4">
                  <c:v>252.674821387635</c:v>
                </c:pt>
                <c:pt idx="5">
                  <c:v>200</c:v>
                </c:pt>
                <c:pt idx="6">
                  <c:v>252.674821387635</c:v>
                </c:pt>
                <c:pt idx="7">
                  <c:v>200</c:v>
                </c:pt>
                <c:pt idx="8">
                  <c:v>252.674821387635</c:v>
                </c:pt>
                <c:pt idx="9">
                  <c:v>200</c:v>
                </c:pt>
                <c:pt idx="10">
                  <c:v>252.674821387634</c:v>
                </c:pt>
                <c:pt idx="11">
                  <c:v>200</c:v>
                </c:pt>
                <c:pt idx="12">
                  <c:v>252.674821387634</c:v>
                </c:pt>
                <c:pt idx="13">
                  <c:v>200</c:v>
                </c:pt>
                <c:pt idx="14">
                  <c:v>226.337410693817</c:v>
                </c:pt>
                <c:pt idx="15">
                  <c:v>173.662589306183</c:v>
                </c:pt>
                <c:pt idx="16">
                  <c:v>226.337410693817</c:v>
                </c:pt>
              </c:numCache>
            </c:numRef>
          </c:yVal>
          <c:smooth val="0"/>
        </c:ser>
        <c:axId val="77165720"/>
        <c:axId val="16303256"/>
      </c:scatterChart>
      <c:scatterChart>
        <c:scatterStyle val="lineMarker"/>
        <c:varyColors val="0"/>
        <c:ser>
          <c:idx val="1"/>
          <c:order val="1"/>
          <c:tx>
            <c:strRef>
              <c:f>Transitoires!$C$30:$C$30</c:f>
              <c:strCache>
                <c:ptCount val="1"/>
                <c:pt idx="0">
                  <c:v>Qi</c:v>
                </c:pt>
              </c:strCache>
            </c:strRef>
          </c:tx>
          <c:spPr>
            <a:solidFill>
              <a:srgbClr val="ff6600"/>
            </a:solidFill>
            <a:ln w="25200">
              <a:solidFill>
                <a:srgbClr val="ff6600"/>
              </a:solidFill>
              <a:round/>
            </a:ln>
          </c:spPr>
          <c:marker>
            <c:symbol val="circle"/>
            <c:size val="5"/>
            <c:spPr>
              <a:solidFill>
                <a:srgbClr val="ff660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Transitoires!$A$31:$A$47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xVal>
          <c:yVal>
            <c:numRef>
              <c:f>Transitoires!$C$31:$C$47</c:f>
              <c:numCache>
                <c:formatCode>General</c:formatCode>
                <c:ptCount val="17"/>
                <c:pt idx="0">
                  <c:v/>
                </c:pt>
                <c:pt idx="1">
                  <c:v>153.468584379375</c:v>
                </c:pt>
                <c:pt idx="2">
                  <c:v>141.191097629025</c:v>
                </c:pt>
                <c:pt idx="3">
                  <c:v>128.913610878675</c:v>
                </c:pt>
                <c:pt idx="4">
                  <c:v>116.636124128325</c:v>
                </c:pt>
                <c:pt idx="5">
                  <c:v>104.358637377975</c:v>
                </c:pt>
                <c:pt idx="6">
                  <c:v>92.0811506276249</c:v>
                </c:pt>
                <c:pt idx="7">
                  <c:v>79.8036638772749</c:v>
                </c:pt>
                <c:pt idx="8">
                  <c:v>67.5261771269249</c:v>
                </c:pt>
                <c:pt idx="9">
                  <c:v>55.2486903765749</c:v>
                </c:pt>
                <c:pt idx="10">
                  <c:v>42.971203626225</c:v>
                </c:pt>
                <c:pt idx="11">
                  <c:v>30.693716875875</c:v>
                </c:pt>
                <c:pt idx="12">
                  <c:v>18.416230125525</c:v>
                </c:pt>
                <c:pt idx="13">
                  <c:v>6.138743375175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  <c:smooth val="0"/>
        </c:ser>
        <c:axId val="43423222"/>
        <c:axId val="35502492"/>
      </c:scatterChart>
      <c:valAx>
        <c:axId val="7716572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303256"/>
        <c:crosses val="autoZero"/>
        <c:crossBetween val="midCat"/>
      </c:valAx>
      <c:valAx>
        <c:axId val="16303256"/>
        <c:scaling>
          <c:orientation val="minMax"/>
          <c:max val="36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Débit en m³/s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165720"/>
        <c:crosses val="max"/>
        <c:crossBetween val="midCat"/>
        <c:majorUnit val="40"/>
        <c:minorUnit val="2"/>
      </c:valAx>
      <c:valAx>
        <c:axId val="43423222"/>
        <c:scaling>
          <c:orientation val="minMax"/>
        </c:scaling>
        <c:delete val="0"/>
        <c:axPos val="t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Pas de temps en unité de 2L/c</a:t>
                </a:r>
              </a:p>
            </c:rich>
          </c:tx>
          <c:layout>
            <c:manualLayout>
              <c:xMode val="edge"/>
              <c:yMode val="edge"/>
              <c:x val="0.357230559345157"/>
              <c:y val="0.108053465124115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b="0" sz="900" spc="-1" strike="noStrike">
                <a:solidFill>
                  <a:srgbClr val="333333"/>
                </a:solidFill>
                <a:latin typeface="Calibri"/>
              </a:defRPr>
            </a:pPr>
          </a:p>
        </c:txPr>
        <c:crossAx val="35502492"/>
        <c:crossesAt val="0"/>
        <c:crossBetween val="midCat"/>
      </c:valAx>
      <c:valAx>
        <c:axId val="35502492"/>
        <c:scaling>
          <c:orientation val="minMax"/>
          <c:max val="180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Énergie à l'obturateuren m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>
            <a:solidFill>
              <a:srgbClr val="c0c0c0"/>
            </a:solidFill>
          </a:ln>
        </c:spPr>
        <c:txPr>
          <a:bodyPr/>
          <a:lstStyle/>
          <a:p>
            <a:pPr>
              <a:defRPr b="0" sz="900" spc="-1" strike="noStrike">
                <a:solidFill>
                  <a:srgbClr val="333333"/>
                </a:solidFill>
                <a:latin typeface="Calibri"/>
              </a:defRPr>
            </a:pPr>
          </a:p>
        </c:txPr>
        <c:crossAx val="43423222"/>
        <c:crossesAt val="0"/>
        <c:crossBetween val="midCat"/>
        <c:majorUnit val="20"/>
        <c:minorUnit val="2"/>
      </c:valAx>
      <c:spPr>
        <a:noFill/>
        <a:ln w="12600">
          <a:noFill/>
        </a:ln>
      </c:spPr>
    </c:plotArea>
    <c:legend>
      <c:layout>
        <c:manualLayout>
          <c:xMode val="edge"/>
          <c:yMode val="edge"/>
          <c:x val="0.563009636767976"/>
          <c:y val="0.232733361239012"/>
          <c:w val="0.172349888806523"/>
          <c:h val="0.076322031533417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c0c0c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Coupure linéaire avec pas de temps 0,5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Transitoires!$C$50:$C$50</c:f>
              <c:strCache>
                <c:ptCount val="1"/>
                <c:pt idx="0">
                  <c:v>Qi</c:v>
                </c:pt>
              </c:strCache>
            </c:strRef>
          </c:tx>
          <c:spPr>
            <a:solidFill>
              <a:srgbClr val="f58220"/>
            </a:solidFill>
            <a:ln w="28800">
              <a:solidFill>
                <a:srgbClr val="f58220"/>
              </a:solidFill>
              <a:round/>
            </a:ln>
          </c:spPr>
          <c:marker>
            <c:symbol val="square"/>
            <c:size val="8"/>
            <c:spPr>
              <a:solidFill>
                <a:srgbClr val="f58220"/>
              </a:solidFill>
            </c:spPr>
          </c:marker>
          <c:dPt>
            <c:idx val="13"/>
            <c:spPr>
              <a:solidFill>
                <a:srgbClr val="f58220"/>
              </a:solidFill>
              <a:ln w="28800">
                <a:solidFill>
                  <a:srgbClr val="f58220"/>
                </a:solidFill>
                <a:round/>
              </a:ln>
            </c:spPr>
          </c:dPt>
          <c:dLbls>
            <c:numFmt formatCode="General" sourceLinked="1"/>
            <c:dLbl>
              <c:idx val="13"/>
              <c:dLblPos val="r"/>
              <c:showLegendKey val="0"/>
              <c:showVal val="0"/>
              <c:showCatName val="0"/>
              <c:showSerName val="0"/>
              <c:showPercent val="0"/>
            </c:dLbl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Transitoires!$A$52:$A$82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</c:numCache>
            </c:numRef>
          </c:xVal>
          <c:yVal>
            <c:numRef>
              <c:f>Transitoires!$C$52:$C$82</c:f>
              <c:numCache>
                <c:formatCode>General</c:formatCode>
                <c:ptCount val="31"/>
                <c:pt idx="0">
                  <c:v>153.468584379375</c:v>
                </c:pt>
                <c:pt idx="1">
                  <c:v>147.3298410042</c:v>
                </c:pt>
                <c:pt idx="2">
                  <c:v>141.191097629025</c:v>
                </c:pt>
                <c:pt idx="3">
                  <c:v>135.05235425385</c:v>
                </c:pt>
                <c:pt idx="4">
                  <c:v>128.913610878675</c:v>
                </c:pt>
                <c:pt idx="5">
                  <c:v>122.7748675035</c:v>
                </c:pt>
                <c:pt idx="6">
                  <c:v>116.636124128325</c:v>
                </c:pt>
                <c:pt idx="7">
                  <c:v>110.49738075315</c:v>
                </c:pt>
                <c:pt idx="8">
                  <c:v>104.358637377975</c:v>
                </c:pt>
                <c:pt idx="9">
                  <c:v>98.2198940027999</c:v>
                </c:pt>
                <c:pt idx="10">
                  <c:v>92.0811506276249</c:v>
                </c:pt>
                <c:pt idx="11">
                  <c:v>85.9424072524499</c:v>
                </c:pt>
                <c:pt idx="12">
                  <c:v>79.8036638772749</c:v>
                </c:pt>
                <c:pt idx="13">
                  <c:v>73.6649205020999</c:v>
                </c:pt>
                <c:pt idx="14">
                  <c:v>67.5261771269249</c:v>
                </c:pt>
                <c:pt idx="15">
                  <c:v>61.3874337517499</c:v>
                </c:pt>
                <c:pt idx="16">
                  <c:v>55.2486903765749</c:v>
                </c:pt>
                <c:pt idx="17">
                  <c:v>49.1099470013999</c:v>
                </c:pt>
                <c:pt idx="18">
                  <c:v>42.971203626225</c:v>
                </c:pt>
                <c:pt idx="19">
                  <c:v>36.8324602510499</c:v>
                </c:pt>
                <c:pt idx="20">
                  <c:v>30.693716875875</c:v>
                </c:pt>
                <c:pt idx="21">
                  <c:v>24.5549735007</c:v>
                </c:pt>
                <c:pt idx="22">
                  <c:v>18.416230125525</c:v>
                </c:pt>
                <c:pt idx="23">
                  <c:v>12.27748675035</c:v>
                </c:pt>
                <c:pt idx="24">
                  <c:v>6.138743375175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0"/>
        </c:ser>
        <c:axId val="56695617"/>
        <c:axId val="77626402"/>
      </c:scatterChart>
      <c:scatterChart>
        <c:scatterStyle val="lineMarker"/>
        <c:varyColors val="0"/>
        <c:ser>
          <c:idx val="1"/>
          <c:order val="1"/>
          <c:tx>
            <c:strRef>
              <c:f>Transitoires!$F$50:$F$50</c:f>
              <c:strCache>
                <c:ptCount val="1"/>
                <c:pt idx="0">
                  <c:v>Hi (mce)</c:v>
                </c:pt>
              </c:strCache>
            </c:strRef>
          </c:tx>
          <c:spPr>
            <a:solidFill>
              <a:srgbClr val="fff200"/>
            </a:solidFill>
            <a:ln w="28800">
              <a:solidFill>
                <a:srgbClr val="fff200"/>
              </a:solidFill>
              <a:round/>
            </a:ln>
          </c:spPr>
          <c:marker>
            <c:symbol val="circle"/>
            <c:size val="8"/>
            <c:spPr>
              <a:solidFill>
                <a:srgbClr val="fff20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Transitoires!$A$52:$A$82</c:f>
              <c:numCache>
                <c:formatCode>General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</c:numCache>
            </c:numRef>
          </c:xVal>
          <c:yVal>
            <c:numRef>
              <c:f>Transitoires!$F$52:$F$82</c:f>
              <c:numCache>
                <c:formatCode>General</c:formatCode>
                <c:ptCount val="31"/>
                <c:pt idx="0">
                  <c:v>200</c:v>
                </c:pt>
                <c:pt idx="1">
                  <c:v>226.337410693817</c:v>
                </c:pt>
                <c:pt idx="2">
                  <c:v>252.674821387635</c:v>
                </c:pt>
                <c:pt idx="3">
                  <c:v>226.337410693817</c:v>
                </c:pt>
                <c:pt idx="4">
                  <c:v>200</c:v>
                </c:pt>
                <c:pt idx="5">
                  <c:v>226.337410693817</c:v>
                </c:pt>
                <c:pt idx="6">
                  <c:v>252.674821387635</c:v>
                </c:pt>
                <c:pt idx="7">
                  <c:v>226.337410693817</c:v>
                </c:pt>
                <c:pt idx="8">
                  <c:v>200</c:v>
                </c:pt>
                <c:pt idx="9">
                  <c:v>226.337410693817</c:v>
                </c:pt>
                <c:pt idx="10">
                  <c:v>252.674821387635</c:v>
                </c:pt>
                <c:pt idx="11">
                  <c:v>226.337410693818</c:v>
                </c:pt>
                <c:pt idx="12">
                  <c:v>200</c:v>
                </c:pt>
                <c:pt idx="13">
                  <c:v>226.337410693817</c:v>
                </c:pt>
                <c:pt idx="14">
                  <c:v>252.674821387635</c:v>
                </c:pt>
                <c:pt idx="15">
                  <c:v>226.337410693818</c:v>
                </c:pt>
                <c:pt idx="16">
                  <c:v>200</c:v>
                </c:pt>
                <c:pt idx="17">
                  <c:v>226.337410693817</c:v>
                </c:pt>
                <c:pt idx="18">
                  <c:v>252.674821387635</c:v>
                </c:pt>
                <c:pt idx="19">
                  <c:v>226.337410693818</c:v>
                </c:pt>
                <c:pt idx="20">
                  <c:v>200</c:v>
                </c:pt>
                <c:pt idx="21">
                  <c:v>226.337410693817</c:v>
                </c:pt>
                <c:pt idx="22">
                  <c:v>252.674821387635</c:v>
                </c:pt>
                <c:pt idx="23">
                  <c:v>226.337410693818</c:v>
                </c:pt>
                <c:pt idx="24">
                  <c:v>200</c:v>
                </c:pt>
                <c:pt idx="25">
                  <c:v>226.337410693817</c:v>
                </c:pt>
                <c:pt idx="26">
                  <c:v>226.337410693817</c:v>
                </c:pt>
                <c:pt idx="27">
                  <c:v>173.662589306183</c:v>
                </c:pt>
                <c:pt idx="28">
                  <c:v>173.662589306183</c:v>
                </c:pt>
                <c:pt idx="29">
                  <c:v>226.337410693817</c:v>
                </c:pt>
                <c:pt idx="30">
                  <c:v>226.337410693817</c:v>
                </c:pt>
              </c:numCache>
            </c:numRef>
          </c:yVal>
          <c:smooth val="0"/>
        </c:ser>
        <c:axId val="29028113"/>
        <c:axId val="9336604"/>
      </c:scatterChart>
      <c:valAx>
        <c:axId val="566956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Pas de temps en unité de 2L/c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7626402"/>
        <c:crosses val="autoZero"/>
        <c:crossBetween val="midCat"/>
      </c:valAx>
      <c:valAx>
        <c:axId val="7762640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Débit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6695617"/>
        <c:crosses val="autoZero"/>
        <c:crossBetween val="midCat"/>
      </c:valAx>
      <c:valAx>
        <c:axId val="29028113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336604"/>
        <c:crosses val="autoZero"/>
        <c:crossBetween val="midCat"/>
      </c:valAx>
      <c:valAx>
        <c:axId val="9336604"/>
        <c:scaling>
          <c:orientation val="minMax"/>
          <c:max val="360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Énergie à l'obturateur en m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9028113"/>
        <c:crosses val="max"/>
        <c:crossBetween val="midCat"/>
        <c:majorUnit val="40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.590181260899435"/>
          <c:y val="0.204883227176221"/>
          <c:w val="0.163187655234371"/>
          <c:h val="0.0683776695391532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Coupe linéaire avec pas de temps 0,25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Transitoires!$C$86:$C$86</c:f>
              <c:strCache>
                <c:ptCount val="1"/>
                <c:pt idx="0">
                  <c:v>Qi</c:v>
                </c:pt>
              </c:strCache>
            </c:strRef>
          </c:tx>
          <c:spPr>
            <a:solidFill>
              <a:srgbClr val="f58220"/>
            </a:solidFill>
            <a:ln w="28800">
              <a:solidFill>
                <a:srgbClr val="f58220"/>
              </a:solidFill>
              <a:round/>
            </a:ln>
          </c:spPr>
          <c:marker>
            <c:symbol val="circle"/>
            <c:size val="8"/>
            <c:spPr>
              <a:solidFill>
                <a:srgbClr val="f5822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Transitoires!$A$88:$A$148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Transitoires!$C$88:$C$148</c:f>
              <c:numCache>
                <c:formatCode>General</c:formatCode>
                <c:ptCount val="61"/>
                <c:pt idx="0">
                  <c:v>153.468584379375</c:v>
                </c:pt>
                <c:pt idx="1">
                  <c:v>150.399212691787</c:v>
                </c:pt>
                <c:pt idx="2">
                  <c:v>147.3298410042</c:v>
                </c:pt>
                <c:pt idx="3">
                  <c:v>144.260469316612</c:v>
                </c:pt>
                <c:pt idx="4">
                  <c:v>141.191097629025</c:v>
                </c:pt>
                <c:pt idx="5">
                  <c:v>138.121725941437</c:v>
                </c:pt>
                <c:pt idx="6">
                  <c:v>135.05235425385</c:v>
                </c:pt>
                <c:pt idx="7">
                  <c:v>131.982982566262</c:v>
                </c:pt>
                <c:pt idx="8">
                  <c:v>128.913610878675</c:v>
                </c:pt>
                <c:pt idx="9">
                  <c:v>125.844239191087</c:v>
                </c:pt>
                <c:pt idx="10">
                  <c:v>122.7748675035</c:v>
                </c:pt>
                <c:pt idx="11">
                  <c:v>119.705495815912</c:v>
                </c:pt>
                <c:pt idx="12">
                  <c:v>116.636124128325</c:v>
                </c:pt>
                <c:pt idx="13">
                  <c:v>113.566752440737</c:v>
                </c:pt>
                <c:pt idx="14">
                  <c:v>110.49738075315</c:v>
                </c:pt>
                <c:pt idx="15">
                  <c:v>107.428009065562</c:v>
                </c:pt>
                <c:pt idx="16">
                  <c:v>104.358637377975</c:v>
                </c:pt>
                <c:pt idx="17">
                  <c:v>101.289265690387</c:v>
                </c:pt>
                <c:pt idx="18">
                  <c:v>98.2198940027999</c:v>
                </c:pt>
                <c:pt idx="19">
                  <c:v>95.1505223152124</c:v>
                </c:pt>
                <c:pt idx="20">
                  <c:v>92.0811506276249</c:v>
                </c:pt>
                <c:pt idx="21">
                  <c:v>89.0117789400374</c:v>
                </c:pt>
                <c:pt idx="22">
                  <c:v>85.9424072524499</c:v>
                </c:pt>
                <c:pt idx="23">
                  <c:v>82.8730355648624</c:v>
                </c:pt>
                <c:pt idx="24">
                  <c:v>79.8036638772749</c:v>
                </c:pt>
                <c:pt idx="25">
                  <c:v>76.7342921896874</c:v>
                </c:pt>
                <c:pt idx="26">
                  <c:v>73.6649205020999</c:v>
                </c:pt>
                <c:pt idx="27">
                  <c:v>70.5955488145124</c:v>
                </c:pt>
                <c:pt idx="28">
                  <c:v>67.5261771269249</c:v>
                </c:pt>
                <c:pt idx="29">
                  <c:v>64.4568054393374</c:v>
                </c:pt>
                <c:pt idx="30">
                  <c:v>61.3874337517499</c:v>
                </c:pt>
                <c:pt idx="31">
                  <c:v>58.3180620641624</c:v>
                </c:pt>
                <c:pt idx="32">
                  <c:v>55.2486903765749</c:v>
                </c:pt>
                <c:pt idx="33">
                  <c:v>52.1793186889874</c:v>
                </c:pt>
                <c:pt idx="34">
                  <c:v>49.1099470013999</c:v>
                </c:pt>
                <c:pt idx="35">
                  <c:v>46.0405753138125</c:v>
                </c:pt>
                <c:pt idx="36">
                  <c:v>42.971203626225</c:v>
                </c:pt>
                <c:pt idx="37">
                  <c:v>39.9018319386374</c:v>
                </c:pt>
                <c:pt idx="38">
                  <c:v>36.8324602510499</c:v>
                </c:pt>
                <c:pt idx="39">
                  <c:v>33.7630885634624</c:v>
                </c:pt>
                <c:pt idx="40">
                  <c:v>30.693716875875</c:v>
                </c:pt>
                <c:pt idx="41">
                  <c:v>27.6243451882875</c:v>
                </c:pt>
                <c:pt idx="42">
                  <c:v>24.5549735007</c:v>
                </c:pt>
                <c:pt idx="43">
                  <c:v>21.4856018131125</c:v>
                </c:pt>
                <c:pt idx="44">
                  <c:v>18.416230125525</c:v>
                </c:pt>
                <c:pt idx="45">
                  <c:v>15.3468584379375</c:v>
                </c:pt>
                <c:pt idx="46">
                  <c:v>12.27748675035</c:v>
                </c:pt>
                <c:pt idx="47">
                  <c:v>9.20811506276248</c:v>
                </c:pt>
                <c:pt idx="48">
                  <c:v>6.138743375175</c:v>
                </c:pt>
                <c:pt idx="49">
                  <c:v>3.06937168758748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</c:ser>
        <c:axId val="14202054"/>
        <c:axId val="6788829"/>
      </c:scatterChart>
      <c:scatterChart>
        <c:scatterStyle val="lineMarker"/>
        <c:varyColors val="0"/>
        <c:ser>
          <c:idx val="1"/>
          <c:order val="1"/>
          <c:tx>
            <c:strRef>
              <c:f>Transitoires!$F$86:$F$86</c:f>
              <c:strCache>
                <c:ptCount val="1"/>
                <c:pt idx="0">
                  <c:v>Hi (mce)</c:v>
                </c:pt>
              </c:strCache>
            </c:strRef>
          </c:tx>
          <c:spPr>
            <a:solidFill>
              <a:srgbClr val="fff200"/>
            </a:solidFill>
            <a:ln w="28800">
              <a:solidFill>
                <a:srgbClr val="fff200"/>
              </a:solidFill>
              <a:round/>
            </a:ln>
          </c:spPr>
          <c:marker>
            <c:symbol val="circle"/>
            <c:size val="8"/>
            <c:spPr>
              <a:solidFill>
                <a:srgbClr val="fff20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Transitoires!$A$88:$A$148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Transitoires!$F$88:$F$148</c:f>
              <c:numCache>
                <c:formatCode>General</c:formatCode>
                <c:ptCount val="61"/>
                <c:pt idx="0">
                  <c:v>200</c:v>
                </c:pt>
                <c:pt idx="1">
                  <c:v>213.168705346909</c:v>
                </c:pt>
                <c:pt idx="2">
                  <c:v>226.337410693817</c:v>
                </c:pt>
                <c:pt idx="3">
                  <c:v>239.506116040726</c:v>
                </c:pt>
                <c:pt idx="4">
                  <c:v>252.674821387635</c:v>
                </c:pt>
                <c:pt idx="5">
                  <c:v>239.506116040726</c:v>
                </c:pt>
                <c:pt idx="6">
                  <c:v>226.337410693817</c:v>
                </c:pt>
                <c:pt idx="7">
                  <c:v>213.168705346909</c:v>
                </c:pt>
                <c:pt idx="8">
                  <c:v>200</c:v>
                </c:pt>
                <c:pt idx="9">
                  <c:v>213.168705346909</c:v>
                </c:pt>
                <c:pt idx="10">
                  <c:v>226.337410693817</c:v>
                </c:pt>
                <c:pt idx="11">
                  <c:v>239.506116040726</c:v>
                </c:pt>
                <c:pt idx="12">
                  <c:v>252.674821387635</c:v>
                </c:pt>
                <c:pt idx="13">
                  <c:v>239.506116040726</c:v>
                </c:pt>
                <c:pt idx="14">
                  <c:v>226.337410693817</c:v>
                </c:pt>
                <c:pt idx="15">
                  <c:v>213.168705346909</c:v>
                </c:pt>
                <c:pt idx="16">
                  <c:v>200</c:v>
                </c:pt>
                <c:pt idx="17">
                  <c:v>213.168705346909</c:v>
                </c:pt>
                <c:pt idx="18">
                  <c:v>226.337410693817</c:v>
                </c:pt>
                <c:pt idx="19">
                  <c:v>239.506116040726</c:v>
                </c:pt>
                <c:pt idx="20">
                  <c:v>252.674821387635</c:v>
                </c:pt>
                <c:pt idx="21">
                  <c:v>239.506116040726</c:v>
                </c:pt>
                <c:pt idx="22">
                  <c:v>226.337410693818</c:v>
                </c:pt>
                <c:pt idx="23">
                  <c:v>213.168705346909</c:v>
                </c:pt>
                <c:pt idx="24">
                  <c:v>200</c:v>
                </c:pt>
                <c:pt idx="25">
                  <c:v>213.168705346909</c:v>
                </c:pt>
                <c:pt idx="26">
                  <c:v>226.337410693817</c:v>
                </c:pt>
                <c:pt idx="27">
                  <c:v>239.506116040726</c:v>
                </c:pt>
                <c:pt idx="28">
                  <c:v>252.674821387635</c:v>
                </c:pt>
                <c:pt idx="29">
                  <c:v>239.506116040726</c:v>
                </c:pt>
                <c:pt idx="30">
                  <c:v>226.337410693818</c:v>
                </c:pt>
                <c:pt idx="31">
                  <c:v>213.168705346909</c:v>
                </c:pt>
                <c:pt idx="32">
                  <c:v>200</c:v>
                </c:pt>
                <c:pt idx="33">
                  <c:v>213.168705346908</c:v>
                </c:pt>
                <c:pt idx="34">
                  <c:v>226.337410693817</c:v>
                </c:pt>
                <c:pt idx="35">
                  <c:v>239.506116040726</c:v>
                </c:pt>
                <c:pt idx="36">
                  <c:v>252.674821387635</c:v>
                </c:pt>
                <c:pt idx="37">
                  <c:v>239.506116040726</c:v>
                </c:pt>
                <c:pt idx="38">
                  <c:v>226.337410693818</c:v>
                </c:pt>
                <c:pt idx="39">
                  <c:v>213.168705346909</c:v>
                </c:pt>
                <c:pt idx="40">
                  <c:v>200</c:v>
                </c:pt>
                <c:pt idx="41">
                  <c:v>213.168705346908</c:v>
                </c:pt>
                <c:pt idx="42">
                  <c:v>226.337410693817</c:v>
                </c:pt>
                <c:pt idx="43">
                  <c:v>239.506116040726</c:v>
                </c:pt>
                <c:pt idx="44">
                  <c:v>252.674821387635</c:v>
                </c:pt>
                <c:pt idx="45">
                  <c:v>239.506116040726</c:v>
                </c:pt>
                <c:pt idx="46">
                  <c:v>226.337410693817</c:v>
                </c:pt>
                <c:pt idx="47">
                  <c:v>213.168705346909</c:v>
                </c:pt>
                <c:pt idx="48">
                  <c:v>200</c:v>
                </c:pt>
                <c:pt idx="49">
                  <c:v>213.168705346908</c:v>
                </c:pt>
                <c:pt idx="50">
                  <c:v>226.337410693817</c:v>
                </c:pt>
                <c:pt idx="51">
                  <c:v>226.337410693817</c:v>
                </c:pt>
                <c:pt idx="52">
                  <c:v>226.337410693817</c:v>
                </c:pt>
                <c:pt idx="53">
                  <c:v>200</c:v>
                </c:pt>
                <c:pt idx="54">
                  <c:v>173.662589306183</c:v>
                </c:pt>
                <c:pt idx="55">
                  <c:v>173.662589306183</c:v>
                </c:pt>
                <c:pt idx="56">
                  <c:v>173.662589306183</c:v>
                </c:pt>
                <c:pt idx="57">
                  <c:v>200</c:v>
                </c:pt>
                <c:pt idx="58">
                  <c:v>226.337410693817</c:v>
                </c:pt>
                <c:pt idx="59">
                  <c:v>226.337410693817</c:v>
                </c:pt>
                <c:pt idx="60">
                  <c:v>226.337410693817</c:v>
                </c:pt>
              </c:numCache>
            </c:numRef>
          </c:yVal>
          <c:smooth val="0"/>
        </c:ser>
        <c:axId val="57115179"/>
        <c:axId val="97549318"/>
      </c:scatterChart>
      <c:valAx>
        <c:axId val="142020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Pas de temps en unité de 2L/c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788829"/>
        <c:crosses val="autoZero"/>
        <c:crossBetween val="midCat"/>
      </c:valAx>
      <c:valAx>
        <c:axId val="678882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Débit en m³/s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4202054"/>
        <c:crosses val="autoZero"/>
        <c:crossBetween val="midCat"/>
      </c:valAx>
      <c:valAx>
        <c:axId val="57115179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549318"/>
        <c:crosses val="autoZero"/>
        <c:crossBetween val="midCat"/>
      </c:valAx>
      <c:valAx>
        <c:axId val="97549318"/>
        <c:scaling>
          <c:orientation val="minMax"/>
          <c:max val="36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Énergie à l'obturateur en m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7115179"/>
        <c:crosses val="max"/>
        <c:crossBetween val="midCat"/>
        <c:majorUnit val="40"/>
        <c:minorUnit val="2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.59603250989199"/>
          <c:y val="0.205781571241667"/>
          <c:w val="0.16821730296225"/>
          <c:h val="0.0680954457666189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tx>
            <c:strRef>
              <c:f>Transitoires!$D$202:$D$202</c:f>
              <c:strCache>
                <c:ptCount val="1"/>
                <c:pt idx="0">
                  <c:v>gi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circle"/>
            <c:size val="8"/>
            <c:spPr>
              <a:solidFill>
                <a:srgbClr val="004586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Transitoires!$B$207:$B$267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Transitoires!$D$207:$D$267</c:f>
              <c:numCache>
                <c:formatCode>General</c:formatCode>
                <c:ptCount val="61"/>
                <c:pt idx="0">
                  <c:v>27.5</c:v>
                </c:pt>
                <c:pt idx="1">
                  <c:v>26.95</c:v>
                </c:pt>
                <c:pt idx="2">
                  <c:v>26.4</c:v>
                </c:pt>
                <c:pt idx="3">
                  <c:v>25.85</c:v>
                </c:pt>
                <c:pt idx="4">
                  <c:v>25.3</c:v>
                </c:pt>
                <c:pt idx="5">
                  <c:v>24.75</c:v>
                </c:pt>
                <c:pt idx="6">
                  <c:v>24.2</c:v>
                </c:pt>
                <c:pt idx="7">
                  <c:v>23.65</c:v>
                </c:pt>
                <c:pt idx="8">
                  <c:v>23.1</c:v>
                </c:pt>
                <c:pt idx="9">
                  <c:v>22.55</c:v>
                </c:pt>
                <c:pt idx="10">
                  <c:v>22</c:v>
                </c:pt>
                <c:pt idx="11">
                  <c:v>21.45</c:v>
                </c:pt>
                <c:pt idx="12">
                  <c:v>20.9</c:v>
                </c:pt>
                <c:pt idx="13">
                  <c:v>20.35</c:v>
                </c:pt>
                <c:pt idx="14">
                  <c:v>19.8</c:v>
                </c:pt>
                <c:pt idx="15">
                  <c:v>19.25</c:v>
                </c:pt>
                <c:pt idx="16">
                  <c:v>18.7</c:v>
                </c:pt>
                <c:pt idx="17">
                  <c:v>18.15</c:v>
                </c:pt>
                <c:pt idx="18">
                  <c:v>17.6</c:v>
                </c:pt>
                <c:pt idx="19">
                  <c:v>17.05</c:v>
                </c:pt>
                <c:pt idx="20">
                  <c:v>16.5</c:v>
                </c:pt>
                <c:pt idx="21">
                  <c:v>15.95</c:v>
                </c:pt>
                <c:pt idx="22">
                  <c:v>15.4</c:v>
                </c:pt>
                <c:pt idx="23">
                  <c:v>14.85</c:v>
                </c:pt>
                <c:pt idx="24">
                  <c:v>14.3</c:v>
                </c:pt>
                <c:pt idx="25">
                  <c:v>13.75</c:v>
                </c:pt>
                <c:pt idx="26">
                  <c:v>13.2</c:v>
                </c:pt>
                <c:pt idx="27">
                  <c:v>12.65</c:v>
                </c:pt>
                <c:pt idx="28">
                  <c:v>12.1</c:v>
                </c:pt>
                <c:pt idx="29">
                  <c:v>11.55</c:v>
                </c:pt>
                <c:pt idx="30">
                  <c:v>11</c:v>
                </c:pt>
                <c:pt idx="31">
                  <c:v>10.45</c:v>
                </c:pt>
                <c:pt idx="32">
                  <c:v>9.9</c:v>
                </c:pt>
                <c:pt idx="33">
                  <c:v>9.35</c:v>
                </c:pt>
                <c:pt idx="34">
                  <c:v>8.8</c:v>
                </c:pt>
                <c:pt idx="35">
                  <c:v>8.25</c:v>
                </c:pt>
                <c:pt idx="36">
                  <c:v>7.7</c:v>
                </c:pt>
                <c:pt idx="37">
                  <c:v>7.15</c:v>
                </c:pt>
                <c:pt idx="38">
                  <c:v>6.6</c:v>
                </c:pt>
                <c:pt idx="39">
                  <c:v>6.05</c:v>
                </c:pt>
                <c:pt idx="40">
                  <c:v>5.5</c:v>
                </c:pt>
                <c:pt idx="41">
                  <c:v>4.95</c:v>
                </c:pt>
                <c:pt idx="42">
                  <c:v>4.4</c:v>
                </c:pt>
                <c:pt idx="43">
                  <c:v>3.85</c:v>
                </c:pt>
                <c:pt idx="44">
                  <c:v>3.3</c:v>
                </c:pt>
                <c:pt idx="45">
                  <c:v>2.75</c:v>
                </c:pt>
                <c:pt idx="46">
                  <c:v>2.2</c:v>
                </c:pt>
                <c:pt idx="47">
                  <c:v>1.65</c:v>
                </c:pt>
                <c:pt idx="48">
                  <c:v>1.09999999999999</c:v>
                </c:pt>
                <c:pt idx="49">
                  <c:v>0.549999999999997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Transitoires!$I$202:$I$202</c:f>
              <c:strCache>
                <c:ptCount val="1"/>
                <c:pt idx="0">
                  <c:v>Qi</c:v>
                </c:pt>
              </c:strCache>
            </c:strRef>
          </c:tx>
          <c:spPr>
            <a:solidFill>
              <a:srgbClr val="f58220"/>
            </a:solidFill>
            <a:ln w="28800">
              <a:solidFill>
                <a:srgbClr val="f58220"/>
              </a:solidFill>
              <a:round/>
            </a:ln>
          </c:spPr>
          <c:marker>
            <c:symbol val="circle"/>
            <c:size val="8"/>
            <c:spPr>
              <a:solidFill>
                <a:srgbClr val="f5822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Transitoires!$B$207:$B$267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Transitoires!$I$207:$I$267</c:f>
              <c:numCache>
                <c:formatCode>General</c:formatCode>
                <c:ptCount val="61"/>
                <c:pt idx="0">
                  <c:v>153.468584379375</c:v>
                </c:pt>
                <c:pt idx="1">
                  <c:v>152.620832760701</c:v>
                </c:pt>
                <c:pt idx="2">
                  <c:v>151.754376663188</c:v>
                </c:pt>
                <c:pt idx="3">
                  <c:v>150.868275396219</c:v>
                </c:pt>
                <c:pt idx="4">
                  <c:v>149.962036785985</c:v>
                </c:pt>
                <c:pt idx="5">
                  <c:v>147.957116712132</c:v>
                </c:pt>
                <c:pt idx="6">
                  <c:v>145.927523563255</c:v>
                </c:pt>
                <c:pt idx="7">
                  <c:v>143.870829892936</c:v>
                </c:pt>
                <c:pt idx="8">
                  <c:v>141.697309189333</c:v>
                </c:pt>
                <c:pt idx="9">
                  <c:v>139.103249265871</c:v>
                </c:pt>
                <c:pt idx="10">
                  <c:v>136.502075602422</c:v>
                </c:pt>
                <c:pt idx="11">
                  <c:v>133.867620843963</c:v>
                </c:pt>
                <c:pt idx="12">
                  <c:v>131.135982186557</c:v>
                </c:pt>
                <c:pt idx="13">
                  <c:v>128.216531956337</c:v>
                </c:pt>
                <c:pt idx="14">
                  <c:v>125.178259801347</c:v>
                </c:pt>
                <c:pt idx="15">
                  <c:v>121.955659274616</c:v>
                </c:pt>
                <c:pt idx="16">
                  <c:v>118.573823169768</c:v>
                </c:pt>
                <c:pt idx="17">
                  <c:v>115.118362729828</c:v>
                </c:pt>
                <c:pt idx="18">
                  <c:v>111.490070053321</c:v>
                </c:pt>
                <c:pt idx="19">
                  <c:v>107.646921270481</c:v>
                </c:pt>
                <c:pt idx="20">
                  <c:v>103.627341382206</c:v>
                </c:pt>
                <c:pt idx="21">
                  <c:v>99.6484606270896</c:v>
                </c:pt>
                <c:pt idx="22">
                  <c:v>95.6363958036979</c:v>
                </c:pt>
                <c:pt idx="23">
                  <c:v>91.6005070503166</c:v>
                </c:pt>
                <c:pt idx="24">
                  <c:v>87.5895981020338</c:v>
                </c:pt>
                <c:pt idx="25">
                  <c:v>83.7234618176069</c:v>
                </c:pt>
                <c:pt idx="26">
                  <c:v>79.9165944574989</c:v>
                </c:pt>
                <c:pt idx="27">
                  <c:v>76.1793420595412</c:v>
                </c:pt>
                <c:pt idx="28">
                  <c:v>72.5200889098059</c:v>
                </c:pt>
                <c:pt idx="29">
                  <c:v>68.941515685803</c:v>
                </c:pt>
                <c:pt idx="30">
                  <c:v>65.4293741276621</c:v>
                </c:pt>
                <c:pt idx="31">
                  <c:v>61.9804094913997</c:v>
                </c:pt>
                <c:pt idx="32">
                  <c:v>58.5897681912397</c:v>
                </c:pt>
                <c:pt idx="33">
                  <c:v>55.251311289634</c:v>
                </c:pt>
                <c:pt idx="34">
                  <c:v>51.9593470452732</c:v>
                </c:pt>
                <c:pt idx="35">
                  <c:v>48.7082333874341</c:v>
                </c:pt>
                <c:pt idx="36">
                  <c:v>45.4924955206295</c:v>
                </c:pt>
                <c:pt idx="37">
                  <c:v>42.3070162852066</c:v>
                </c:pt>
                <c:pt idx="38">
                  <c:v>39.1469842259549</c:v>
                </c:pt>
                <c:pt idx="39">
                  <c:v>36.007885451835</c:v>
                </c:pt>
                <c:pt idx="40">
                  <c:v>32.8855147693375</c:v>
                </c:pt>
                <c:pt idx="41">
                  <c:v>29.775905530055</c:v>
                </c:pt>
                <c:pt idx="42">
                  <c:v>26.675346632627</c:v>
                </c:pt>
                <c:pt idx="43">
                  <c:v>23.5802090140736</c:v>
                </c:pt>
                <c:pt idx="44">
                  <c:v>20.4869710253427</c:v>
                </c:pt>
                <c:pt idx="45">
                  <c:v>17.3920896386285</c:v>
                </c:pt>
                <c:pt idx="46">
                  <c:v>14.2918932592922</c:v>
                </c:pt>
                <c:pt idx="47">
                  <c:v>11.1829006721715</c:v>
                </c:pt>
                <c:pt idx="48">
                  <c:v>8.06099494764459</c:v>
                </c:pt>
                <c:pt idx="49">
                  <c:v>4.92336733207778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Transitoires!$L$202:$L$202</c:f>
              <c:strCache>
                <c:ptCount val="1"/>
                <c:pt idx="0">
                  <c:v>Hi (mce)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circle"/>
            <c:size val="8"/>
            <c:spPr>
              <a:solidFill>
                <a:srgbClr val="ffd32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Transitoires!$B$207:$B$267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Transitoires!$L$207:$L$267</c:f>
              <c:numCache>
                <c:formatCode>General</c:formatCode>
                <c:ptCount val="61"/>
                <c:pt idx="0">
                  <c:v>200</c:v>
                </c:pt>
                <c:pt idx="1">
                  <c:v>203.637158483876</c:v>
                </c:pt>
                <c:pt idx="2">
                  <c:v>207.354565890197</c:v>
                </c:pt>
                <c:pt idx="3">
                  <c:v>211.15625811907</c:v>
                </c:pt>
                <c:pt idx="4">
                  <c:v>215.044346772664</c:v>
                </c:pt>
                <c:pt idx="5">
                  <c:v>216.371855971305</c:v>
                </c:pt>
                <c:pt idx="6">
                  <c:v>217.644723665721</c:v>
                </c:pt>
                <c:pt idx="7">
                  <c:v>218.865292671415</c:v>
                </c:pt>
                <c:pt idx="8">
                  <c:v>220.414298699602</c:v>
                </c:pt>
                <c:pt idx="9">
                  <c:v>221.614410746375</c:v>
                </c:pt>
                <c:pt idx="10">
                  <c:v>222.793828452543</c:v>
                </c:pt>
                <c:pt idx="11">
                  <c:v>224.052061724656</c:v>
                </c:pt>
                <c:pt idx="12">
                  <c:v>224.897581883105</c:v>
                </c:pt>
                <c:pt idx="13">
                  <c:v>225.093510951121</c:v>
                </c:pt>
                <c:pt idx="14">
                  <c:v>225.789402535761</c:v>
                </c:pt>
                <c:pt idx="15">
                  <c:v>227.05452554361</c:v>
                </c:pt>
                <c:pt idx="16">
                  <c:v>228.99858562313</c:v>
                </c:pt>
                <c:pt idx="17">
                  <c:v>231.102332590854</c:v>
                </c:pt>
                <c:pt idx="18">
                  <c:v>232.937840649961</c:v>
                </c:pt>
                <c:pt idx="19">
                  <c:v>234.335092215807</c:v>
                </c:pt>
                <c:pt idx="20">
                  <c:v>235.127181689217</c:v>
                </c:pt>
                <c:pt idx="21">
                  <c:v>235.269095594375</c:v>
                </c:pt>
                <c:pt idx="22">
                  <c:v>235.08010768241</c:v>
                </c:pt>
                <c:pt idx="23">
                  <c:v>234.509779714929</c:v>
                </c:pt>
                <c:pt idx="24">
                  <c:v>233.680488799185</c:v>
                </c:pt>
                <c:pt idx="25">
                  <c:v>233.05486067981</c:v>
                </c:pt>
                <c:pt idx="26">
                  <c:v>232.363477881755</c:v>
                </c:pt>
                <c:pt idx="27">
                  <c:v>231.652548780778</c:v>
                </c:pt>
                <c:pt idx="28">
                  <c:v>230.973110202036</c:v>
                </c:pt>
                <c:pt idx="29">
                  <c:v>230.364989659855</c:v>
                </c:pt>
                <c:pt idx="30">
                  <c:v>229.79189306627</c:v>
                </c:pt>
                <c:pt idx="31">
                  <c:v>229.265964277329</c:v>
                </c:pt>
                <c:pt idx="32">
                  <c:v>228.792961685765</c:v>
                </c:pt>
                <c:pt idx="33">
                  <c:v>228.370897088943</c:v>
                </c:pt>
                <c:pt idx="34">
                  <c:v>227.999354041467</c:v>
                </c:pt>
                <c:pt idx="35">
                  <c:v>227.676431175201</c:v>
                </c:pt>
                <c:pt idx="36">
                  <c:v>227.399035309864</c:v>
                </c:pt>
                <c:pt idx="37">
                  <c:v>227.164770854469</c:v>
                </c:pt>
                <c:pt idx="38">
                  <c:v>226.970277511336</c:v>
                </c:pt>
                <c:pt idx="39">
                  <c:v>226.812616353148</c:v>
                </c:pt>
                <c:pt idx="40">
                  <c:v>226.689433512366</c:v>
                </c:pt>
                <c:pt idx="41">
                  <c:v>226.598188474114</c:v>
                </c:pt>
                <c:pt idx="42">
                  <c:v>226.537520623419</c:v>
                </c:pt>
                <c:pt idx="43">
                  <c:v>226.506572657888</c:v>
                </c:pt>
                <c:pt idx="44">
                  <c:v>226.504765794188</c:v>
                </c:pt>
                <c:pt idx="45">
                  <c:v>226.532823062889</c:v>
                </c:pt>
                <c:pt idx="46">
                  <c:v>226.591935580956</c:v>
                </c:pt>
                <c:pt idx="47">
                  <c:v>226.682326330622</c:v>
                </c:pt>
                <c:pt idx="48">
                  <c:v>226.807128062355</c:v>
                </c:pt>
                <c:pt idx="49">
                  <c:v>226.962467446046</c:v>
                </c:pt>
                <c:pt idx="50">
                  <c:v>234.725412181842</c:v>
                </c:pt>
                <c:pt idx="51">
                  <c:v>221.296328216531</c:v>
                </c:pt>
                <c:pt idx="52">
                  <c:v>207.777431278481</c:v>
                </c:pt>
                <c:pt idx="53">
                  <c:v>194.160544137373</c:v>
                </c:pt>
                <c:pt idx="54">
                  <c:v>165.274587818158</c:v>
                </c:pt>
                <c:pt idx="55">
                  <c:v>178.703671783469</c:v>
                </c:pt>
                <c:pt idx="56">
                  <c:v>192.222568721519</c:v>
                </c:pt>
                <c:pt idx="57">
                  <c:v>205.839455862627</c:v>
                </c:pt>
                <c:pt idx="58">
                  <c:v>234.725412181842</c:v>
                </c:pt>
                <c:pt idx="59">
                  <c:v>221.296328216531</c:v>
                </c:pt>
                <c:pt idx="60">
                  <c:v>207.777431278481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Transitoires!$R$202:$R$202</c:f>
              <c:strCache>
                <c:ptCount val="1"/>
                <c:pt idx="0">
                  <c:v>n (tpm)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circle"/>
            <c:size val="8"/>
            <c:spPr>
              <a:solidFill>
                <a:srgbClr val="579d1c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Transitoires!$B$207:$B$267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xVal>
          <c:yVal>
            <c:numRef>
              <c:f>Transitoires!$R$207:$R$267</c:f>
              <c:numCache>
                <c:formatCode>General</c:formatCode>
                <c:ptCount val="61"/>
                <c:pt idx="0">
                  <c:v>200</c:v>
                </c:pt>
                <c:pt idx="1">
                  <c:v>202.005395201442</c:v>
                </c:pt>
                <c:pt idx="2">
                  <c:v>204.025112379782</c:v>
                </c:pt>
                <c:pt idx="3">
                  <c:v>206.059182651862</c:v>
                </c:pt>
                <c:pt idx="4">
                  <c:v>208.107615031986</c:v>
                </c:pt>
                <c:pt idx="5">
                  <c:v>210.129742106548</c:v>
                </c:pt>
                <c:pt idx="6">
                  <c:v>212.125037085967</c:v>
                </c:pt>
                <c:pt idx="7">
                  <c:v>214.092691340551</c:v>
                </c:pt>
                <c:pt idx="8">
                  <c:v>216.034326055094</c:v>
                </c:pt>
                <c:pt idx="9">
                  <c:v>217.941537084344</c:v>
                </c:pt>
                <c:pt idx="10">
                  <c:v>219.810505366915</c:v>
                </c:pt>
                <c:pt idx="11">
                  <c:v>221.637276040747</c:v>
                </c:pt>
                <c:pt idx="12">
                  <c:v>223.415015244713</c:v>
                </c:pt>
                <c:pt idx="13">
                  <c:v>225.134223966706</c:v>
                </c:pt>
                <c:pt idx="14">
                  <c:v>226.797792001626</c:v>
                </c:pt>
                <c:pt idx="15">
                  <c:v>228.408680758748</c:v>
                </c:pt>
                <c:pt idx="16">
                  <c:v>229.971317266258</c:v>
                </c:pt>
                <c:pt idx="17">
                  <c:v>231.485536894141</c:v>
                </c:pt>
                <c:pt idx="18">
                  <c:v>232.946647342657</c:v>
                </c:pt>
                <c:pt idx="19">
                  <c:v>234.348970675266</c:v>
                </c:pt>
                <c:pt idx="20">
                  <c:v>235.687209019554</c:v>
                </c:pt>
                <c:pt idx="21">
                  <c:v>236.958688548792</c:v>
                </c:pt>
                <c:pt idx="22">
                  <c:v>238.161618814237</c:v>
                </c:pt>
                <c:pt idx="23">
                  <c:v>239.29464637744</c:v>
                </c:pt>
                <c:pt idx="24">
                  <c:v>240.358810139029</c:v>
                </c:pt>
                <c:pt idx="25">
                  <c:v>241.359316135494</c:v>
                </c:pt>
                <c:pt idx="26">
                  <c:v>242.298567109476</c:v>
                </c:pt>
                <c:pt idx="27">
                  <c:v>243.17923279775</c:v>
                </c:pt>
                <c:pt idx="28">
                  <c:v>244.004194030001</c:v>
                </c:pt>
                <c:pt idx="29">
                  <c:v>244.776384895921</c:v>
                </c:pt>
                <c:pt idx="30">
                  <c:v>245.498255626146</c:v>
                </c:pt>
                <c:pt idx="31">
                  <c:v>246.172137294249</c:v>
                </c:pt>
                <c:pt idx="32">
                  <c:v>246.800203103533</c:v>
                </c:pt>
                <c:pt idx="33">
                  <c:v>247.384435411868</c:v>
                </c:pt>
                <c:pt idx="34">
                  <c:v>247.926646164606</c:v>
                </c:pt>
                <c:pt idx="35">
                  <c:v>248.428485453805</c:v>
                </c:pt>
                <c:pt idx="36">
                  <c:v>248.891447295156</c:v>
                </c:pt>
                <c:pt idx="37">
                  <c:v>249.316889494718</c:v>
                </c:pt>
                <c:pt idx="38">
                  <c:v>249.706041084617</c:v>
                </c:pt>
                <c:pt idx="39">
                  <c:v>250.060015372279</c:v>
                </c:pt>
                <c:pt idx="40">
                  <c:v>250.379821581253</c:v>
                </c:pt>
                <c:pt idx="41">
                  <c:v>250.666373366275</c:v>
                </c:pt>
                <c:pt idx="42">
                  <c:v>250.920498527979</c:v>
                </c:pt>
                <c:pt idx="43">
                  <c:v>251.142945316967</c:v>
                </c:pt>
                <c:pt idx="44">
                  <c:v>251.334387319039</c:v>
                </c:pt>
                <c:pt idx="45">
                  <c:v>251.495427594812</c:v>
                </c:pt>
                <c:pt idx="46">
                  <c:v>251.626600017496</c:v>
                </c:pt>
                <c:pt idx="47">
                  <c:v>251.728371130183</c:v>
                </c:pt>
                <c:pt idx="48">
                  <c:v>251.801138131707</c:v>
                </c:pt>
                <c:pt idx="49">
                  <c:v>251.845237260346</c:v>
                </c:pt>
                <c:pt idx="50">
                  <c:v>251.845237260346</c:v>
                </c:pt>
                <c:pt idx="51">
                  <c:v>251.845237260346</c:v>
                </c:pt>
                <c:pt idx="52">
                  <c:v>251.845237260346</c:v>
                </c:pt>
                <c:pt idx="53">
                  <c:v>251.845237260346</c:v>
                </c:pt>
                <c:pt idx="54">
                  <c:v>251.845237260346</c:v>
                </c:pt>
                <c:pt idx="55">
                  <c:v>251.845237260346</c:v>
                </c:pt>
                <c:pt idx="56">
                  <c:v>251.845237260346</c:v>
                </c:pt>
                <c:pt idx="57">
                  <c:v>251.845237260346</c:v>
                </c:pt>
                <c:pt idx="58">
                  <c:v>251.845237260346</c:v>
                </c:pt>
                <c:pt idx="59">
                  <c:v>251.845237260346</c:v>
                </c:pt>
                <c:pt idx="60">
                  <c:v>251.845237260346</c:v>
                </c:pt>
              </c:numCache>
            </c:numRef>
          </c:yVal>
          <c:smooth val="0"/>
        </c:ser>
        <c:axId val="31474079"/>
        <c:axId val="86950357"/>
      </c:scatterChart>
      <c:valAx>
        <c:axId val="3147407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6950357"/>
        <c:crosses val="autoZero"/>
        <c:crossBetween val="midCat"/>
      </c:valAx>
      <c:valAx>
        <c:axId val="8695035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147407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Délestage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037514067775"/>
          <c:y val="0.033660163752148"/>
          <c:w val="0.825622108290609"/>
          <c:h val="0.849590619630041"/>
        </c:manualLayout>
      </c:layout>
      <c:scatterChart>
        <c:scatterStyle val="lineMarker"/>
        <c:varyColors val="0"/>
        <c:ser>
          <c:idx val="0"/>
          <c:order val="0"/>
          <c:tx>
            <c:strRef>
              <c:f>Transitoires!$D$152:$D$152</c:f>
              <c:strCache>
                <c:ptCount val="1"/>
                <c:pt idx="0">
                  <c:v>gi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circle"/>
            <c:size val="8"/>
            <c:spPr>
              <a:solidFill>
                <a:srgbClr val="004586"/>
              </a:solidFill>
            </c:spPr>
          </c:marker>
          <c:dPt>
            <c:idx val="4"/>
            <c:spPr>
              <a:solidFill>
                <a:srgbClr val="004586"/>
              </a:solidFill>
              <a:ln w="28800">
                <a:solidFill>
                  <a:srgbClr val="004586"/>
                </a:solidFill>
                <a:round/>
              </a:ln>
            </c:spPr>
          </c:dPt>
          <c:dPt>
            <c:idx val="9"/>
            <c:spPr>
              <a:solidFill>
                <a:srgbClr val="004586"/>
              </a:solidFill>
              <a:ln w="28800">
                <a:solidFill>
                  <a:srgbClr val="004586"/>
                </a:solidFill>
                <a:round/>
              </a:ln>
            </c:spPr>
          </c:dPt>
          <c:dLbls>
            <c:numFmt formatCode="General" sourceLinked="1"/>
            <c:dLbl>
              <c:idx val="4"/>
              <c:dLblPos val="r"/>
              <c:showLegendKey val="0"/>
              <c:showVal val="0"/>
              <c:showCatName val="0"/>
              <c:showSerName val="0"/>
              <c:showPercent val="0"/>
            </c:dLbl>
            <c:dLbl>
              <c:idx val="9"/>
              <c:dLblPos val="r"/>
              <c:showLegendKey val="0"/>
              <c:showVal val="0"/>
              <c:showCatName val="0"/>
              <c:showSerName val="0"/>
              <c:showPercent val="0"/>
            </c:dLbl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Transitoires!$B$154:$B$171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Transitoires!$D$154:$D$171</c:f>
              <c:numCache>
                <c:formatCode>General</c:formatCode>
                <c:ptCount val="18"/>
                <c:pt idx="0">
                  <c:v>27.5</c:v>
                </c:pt>
                <c:pt idx="1">
                  <c:v>25.3</c:v>
                </c:pt>
                <c:pt idx="2">
                  <c:v>23.1</c:v>
                </c:pt>
                <c:pt idx="3">
                  <c:v>20.9</c:v>
                </c:pt>
                <c:pt idx="4">
                  <c:v>18.7</c:v>
                </c:pt>
                <c:pt idx="5">
                  <c:v>16.5</c:v>
                </c:pt>
                <c:pt idx="6">
                  <c:v>14.3</c:v>
                </c:pt>
                <c:pt idx="7">
                  <c:v>12.1</c:v>
                </c:pt>
                <c:pt idx="8">
                  <c:v>9.9</c:v>
                </c:pt>
                <c:pt idx="9">
                  <c:v>7.7</c:v>
                </c:pt>
                <c:pt idx="10">
                  <c:v>5.5</c:v>
                </c:pt>
                <c:pt idx="11">
                  <c:v>3.3</c:v>
                </c:pt>
                <c:pt idx="12">
                  <c:v>1.1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Transitoires!$L$152:$L$152</c:f>
              <c:strCache>
                <c:ptCount val="1"/>
                <c:pt idx="0">
                  <c:v>Hi (mce)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circle"/>
            <c:size val="8"/>
            <c:spPr>
              <a:solidFill>
                <a:srgbClr val="ffd32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Transitoires!$B$154:$B$171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Transitoires!$L$154:$L$171</c:f>
              <c:numCache>
                <c:formatCode>General</c:formatCode>
                <c:ptCount val="18"/>
                <c:pt idx="0">
                  <c:v>200</c:v>
                </c:pt>
                <c:pt idx="1">
                  <c:v>215.057940065084</c:v>
                </c:pt>
                <c:pt idx="2">
                  <c:v>221.428076228556</c:v>
                </c:pt>
                <c:pt idx="3">
                  <c:v>223.394678193891</c:v>
                </c:pt>
                <c:pt idx="4">
                  <c:v>230.218228949624</c:v>
                </c:pt>
                <c:pt idx="5">
                  <c:v>234.510936851573</c:v>
                </c:pt>
                <c:pt idx="6">
                  <c:v>234.364347900695</c:v>
                </c:pt>
                <c:pt idx="7">
                  <c:v>229.002348526802</c:v>
                </c:pt>
                <c:pt idx="8">
                  <c:v>229.532630740387</c:v>
                </c:pt>
                <c:pt idx="9">
                  <c:v>227.663583685598</c:v>
                </c:pt>
                <c:pt idx="10">
                  <c:v>228.403415070187</c:v>
                </c:pt>
                <c:pt idx="11">
                  <c:v>227.499075385994</c:v>
                </c:pt>
                <c:pt idx="12">
                  <c:v>256.284744148659</c:v>
                </c:pt>
                <c:pt idx="13">
                  <c:v>143.715255851341</c:v>
                </c:pt>
                <c:pt idx="14">
                  <c:v>256.284744148659</c:v>
                </c:pt>
                <c:pt idx="15">
                  <c:v>143.715255851341</c:v>
                </c:pt>
                <c:pt idx="16">
                  <c:v>256.284744148659</c:v>
                </c:pt>
                <c:pt idx="17">
                  <c:v>143.715255851341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Transitoires!$R$152:$R$152</c:f>
              <c:strCache>
                <c:ptCount val="1"/>
                <c:pt idx="0">
                  <c:v>n (tpm)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circle"/>
            <c:size val="8"/>
            <c:spPr>
              <a:solidFill>
                <a:srgbClr val="579d1c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Transitoires!$B$154:$B$171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Transitoires!$R$154:$R$171</c:f>
              <c:numCache>
                <c:formatCode>General</c:formatCode>
                <c:ptCount val="18"/>
                <c:pt idx="0">
                  <c:v>200</c:v>
                </c:pt>
                <c:pt idx="1">
                  <c:v>208.198661694841</c:v>
                </c:pt>
                <c:pt idx="2">
                  <c:v>215.968437428648</c:v>
                </c:pt>
                <c:pt idx="3">
                  <c:v>223.008699628387</c:v>
                </c:pt>
                <c:pt idx="4">
                  <c:v>229.280830086374</c:v>
                </c:pt>
                <c:pt idx="5">
                  <c:v>234.607506687771</c:v>
                </c:pt>
                <c:pt idx="6">
                  <c:v>238.872687873502</c:v>
                </c:pt>
                <c:pt idx="7">
                  <c:v>242.275226658644</c:v>
                </c:pt>
                <c:pt idx="8">
                  <c:v>244.835716908645</c:v>
                </c:pt>
                <c:pt idx="9">
                  <c:v>246.722618861377</c:v>
                </c:pt>
                <c:pt idx="10">
                  <c:v>248.029790808915</c:v>
                </c:pt>
                <c:pt idx="11">
                  <c:v>248.786045266777</c:v>
                </c:pt>
                <c:pt idx="12">
                  <c:v>248.786045266777</c:v>
                </c:pt>
                <c:pt idx="13">
                  <c:v>248.786045266777</c:v>
                </c:pt>
                <c:pt idx="14">
                  <c:v>248.786045266777</c:v>
                </c:pt>
                <c:pt idx="15">
                  <c:v>248.786045266777</c:v>
                </c:pt>
                <c:pt idx="16">
                  <c:v>248.786045266777</c:v>
                </c:pt>
                <c:pt idx="17">
                  <c:v>248.786045266777</c:v>
                </c:pt>
              </c:numCache>
            </c:numRef>
          </c:yVal>
          <c:smooth val="0"/>
        </c:ser>
        <c:axId val="94150142"/>
        <c:axId val="97173104"/>
      </c:scatterChart>
      <c:scatterChart>
        <c:scatterStyle val="lineMarker"/>
        <c:varyColors val="0"/>
        <c:ser>
          <c:idx val="3"/>
          <c:order val="3"/>
          <c:tx>
            <c:strRef>
              <c:f>Transitoires!$I$152:$I$152</c:f>
              <c:strCache>
                <c:ptCount val="1"/>
                <c:pt idx="0">
                  <c:v>Qi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circle"/>
            <c:size val="8"/>
            <c:spPr>
              <a:solidFill>
                <a:srgbClr val="ff420e"/>
              </a:solidFill>
            </c:spPr>
          </c:marker>
          <c:dPt>
            <c:idx val="6"/>
            <c:spPr>
              <a:solidFill>
                <a:srgbClr val="ff420e"/>
              </a:solidFill>
              <a:ln w="28800">
                <a:solidFill>
                  <a:srgbClr val="ff420e"/>
                </a:solidFill>
                <a:round/>
              </a:ln>
            </c:spPr>
          </c:dPt>
          <c:dLbls>
            <c:numFmt formatCode="General" sourceLinked="1"/>
            <c:dLbl>
              <c:idx val="6"/>
              <c:dLblPos val="r"/>
              <c:showLegendKey val="0"/>
              <c:showVal val="0"/>
              <c:showCatName val="0"/>
              <c:showSerName val="0"/>
              <c:showPercent val="0"/>
            </c:dLbl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Transitoires!$B$154:$B$171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Transitoires!$I$154:$I$171</c:f>
              <c:numCache>
                <c:formatCode>General</c:formatCode>
                <c:ptCount val="18"/>
                <c:pt idx="0">
                  <c:v>153.468584379375</c:v>
                </c:pt>
                <c:pt idx="1">
                  <c:v>149.958868451225</c:v>
                </c:pt>
                <c:pt idx="2">
                  <c:v>141.454680495433</c:v>
                </c:pt>
                <c:pt idx="3">
                  <c:v>131.007359383777</c:v>
                </c:pt>
                <c:pt idx="4">
                  <c:v>118.511222904104</c:v>
                </c:pt>
                <c:pt idx="5">
                  <c:v>103.424100545642</c:v>
                </c:pt>
                <c:pt idx="6">
                  <c:v>87.3705976822977</c:v>
                </c:pt>
                <c:pt idx="7">
                  <c:v>72.6010407040814</c:v>
                </c:pt>
                <c:pt idx="8">
                  <c:v>58.9576639739304</c:v>
                </c:pt>
                <c:pt idx="9">
                  <c:v>45.6263275538691</c:v>
                </c:pt>
                <c:pt idx="10">
                  <c:v>32.5581895664545</c:v>
                </c:pt>
                <c:pt idx="11">
                  <c:v>19.5283952965029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axId val="36524448"/>
        <c:axId val="41599988"/>
      </c:scatterChart>
      <c:valAx>
        <c:axId val="941501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Pas de temps en 2*L/c</a:t>
                </a:r>
              </a:p>
            </c:rich>
          </c:tx>
          <c:layout>
            <c:manualLayout>
              <c:xMode val="edge"/>
              <c:yMode val="edge"/>
              <c:x val="0.313367512817306"/>
              <c:y val="0.946426766400485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7173104"/>
        <c:crosses val="autoZero"/>
        <c:crossBetween val="midCat"/>
      </c:valAx>
      <c:valAx>
        <c:axId val="9717310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4150142"/>
        <c:crosses val="autoZero"/>
        <c:crossBetween val="midCat"/>
      </c:valAx>
      <c:valAx>
        <c:axId val="36524448"/>
        <c:scaling>
          <c:orientation val="minMax"/>
        </c:scaling>
        <c:delete val="1"/>
        <c:axPos val="t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Pas de temps en 2*L/c</a:t>
                </a:r>
              </a:p>
            </c:rich>
          </c:tx>
          <c:layout>
            <c:manualLayout>
              <c:xMode val="edge"/>
              <c:yMode val="edge"/>
              <c:x val="0.313367512817306"/>
              <c:y val="0.946426766400485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1599988"/>
        <c:crosses val="autoZero"/>
        <c:crossBetween val="midCat"/>
      </c:valAx>
      <c:valAx>
        <c:axId val="41599988"/>
        <c:scaling>
          <c:orientation val="minMax"/>
        </c:scaling>
        <c:delete val="1"/>
        <c:axPos val="r"/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652444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.728760619690155"/>
          <c:y val="0.527950310559006"/>
          <c:w val="0.151736631684158"/>
          <c:h val="0.175507805942589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Délestage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050025012506"/>
          <c:y val="0.0337237479806139"/>
          <c:w val="0.825725362681341"/>
          <c:h val="0.849555735056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Transitoires!$D$175:$D$175</c:f>
              <c:strCache>
                <c:ptCount val="1"/>
                <c:pt idx="0">
                  <c:v>gi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circle"/>
            <c:size val="8"/>
            <c:spPr>
              <a:solidFill>
                <a:srgbClr val="004586"/>
              </a:solidFill>
            </c:spPr>
          </c:marker>
          <c:dPt>
            <c:idx val="4"/>
            <c:spPr>
              <a:solidFill>
                <a:srgbClr val="004586"/>
              </a:solidFill>
              <a:ln w="28800">
                <a:solidFill>
                  <a:srgbClr val="004586"/>
                </a:solidFill>
                <a:round/>
              </a:ln>
            </c:spPr>
          </c:dPt>
          <c:dPt>
            <c:idx val="9"/>
            <c:spPr>
              <a:solidFill>
                <a:srgbClr val="004586"/>
              </a:solidFill>
              <a:ln w="28800">
                <a:solidFill>
                  <a:srgbClr val="004586"/>
                </a:solidFill>
                <a:round/>
              </a:ln>
            </c:spPr>
          </c:dPt>
          <c:dLbls>
            <c:numFmt formatCode="General" sourceLinked="1"/>
            <c:dLbl>
              <c:idx val="4"/>
              <c:dLblPos val="r"/>
              <c:showLegendKey val="0"/>
              <c:showVal val="0"/>
              <c:showCatName val="0"/>
              <c:showSerName val="0"/>
              <c:showPercent val="0"/>
            </c:dLbl>
            <c:dLbl>
              <c:idx val="9"/>
              <c:dLblPos val="r"/>
              <c:showLegendKey val="0"/>
              <c:showVal val="0"/>
              <c:showCatName val="0"/>
              <c:showSerName val="0"/>
              <c:showPercent val="0"/>
            </c:dLbl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Transitoires!$B$177:$B$194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Transitoires!$D$177:$D$194</c:f>
              <c:numCache>
                <c:formatCode>General</c:formatCode>
                <c:ptCount val="18"/>
                <c:pt idx="0">
                  <c:v>27.5</c:v>
                </c:pt>
                <c:pt idx="1">
                  <c:v>25.3</c:v>
                </c:pt>
                <c:pt idx="2">
                  <c:v>23.1</c:v>
                </c:pt>
                <c:pt idx="3">
                  <c:v>20.9</c:v>
                </c:pt>
                <c:pt idx="4">
                  <c:v>18.7</c:v>
                </c:pt>
                <c:pt idx="5">
                  <c:v>16.5</c:v>
                </c:pt>
                <c:pt idx="6">
                  <c:v>14.3</c:v>
                </c:pt>
                <c:pt idx="7">
                  <c:v>12.1</c:v>
                </c:pt>
                <c:pt idx="8">
                  <c:v>9.9</c:v>
                </c:pt>
                <c:pt idx="9">
                  <c:v>7.7</c:v>
                </c:pt>
                <c:pt idx="10">
                  <c:v>5.5</c:v>
                </c:pt>
                <c:pt idx="11">
                  <c:v>3.3</c:v>
                </c:pt>
                <c:pt idx="12">
                  <c:v>1.09999999999999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Transitoires!$I$175:$I$175</c:f>
              <c:strCache>
                <c:ptCount val="1"/>
                <c:pt idx="0">
                  <c:v>Qi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circle"/>
            <c:size val="8"/>
            <c:spPr>
              <a:solidFill>
                <a:srgbClr val="ff420e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Transitoires!$B$177:$B$194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Transitoires!$I$177:$I$194</c:f>
              <c:numCache>
                <c:formatCode>General</c:formatCode>
                <c:ptCount val="18"/>
                <c:pt idx="0">
                  <c:v>153.468584379375</c:v>
                </c:pt>
                <c:pt idx="1">
                  <c:v>149.957349091268</c:v>
                </c:pt>
                <c:pt idx="2">
                  <c:v>141.695122595507</c:v>
                </c:pt>
                <c:pt idx="3">
                  <c:v>131.173141647513</c:v>
                </c:pt>
                <c:pt idx="4">
                  <c:v>118.673318697341</c:v>
                </c:pt>
                <c:pt idx="5">
                  <c:v>103.800354118932</c:v>
                </c:pt>
                <c:pt idx="6">
                  <c:v>87.8340886527265</c:v>
                </c:pt>
                <c:pt idx="7">
                  <c:v>72.7520049654876</c:v>
                </c:pt>
                <c:pt idx="8">
                  <c:v>58.7102367783054</c:v>
                </c:pt>
                <c:pt idx="9">
                  <c:v>45.4416436031491</c:v>
                </c:pt>
                <c:pt idx="10">
                  <c:v>32.6098326103353</c:v>
                </c:pt>
                <c:pt idx="11">
                  <c:v>19.9378223158454</c:v>
                </c:pt>
                <c:pt idx="12">
                  <c:v>7.18428565405256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Transitoires!$L$175:$L$175</c:f>
              <c:strCache>
                <c:ptCount val="1"/>
                <c:pt idx="0">
                  <c:v>Hi (mce)</c:v>
                </c:pt>
              </c:strCache>
            </c:strRef>
          </c:tx>
          <c:spPr>
            <a:solidFill>
              <a:srgbClr val="e3d200"/>
            </a:solidFill>
            <a:ln w="28800">
              <a:solidFill>
                <a:srgbClr val="e3d200"/>
              </a:solidFill>
              <a:round/>
            </a:ln>
          </c:spPr>
          <c:marker>
            <c:symbol val="circle"/>
            <c:size val="8"/>
            <c:spPr>
              <a:solidFill>
                <a:srgbClr val="e3d200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Transitoires!$B$177:$B$194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Transitoires!$L$177:$L$194</c:f>
              <c:numCache>
                <c:formatCode>General</c:formatCode>
                <c:ptCount val="18"/>
                <c:pt idx="0">
                  <c:v>200</c:v>
                </c:pt>
                <c:pt idx="1">
                  <c:v>215.064458664204</c:v>
                </c:pt>
                <c:pt idx="2">
                  <c:v>220.383456188239</c:v>
                </c:pt>
                <c:pt idx="3">
                  <c:v>224.759615708285</c:v>
                </c:pt>
                <c:pt idx="4">
                  <c:v>228.869107715797</c:v>
                </c:pt>
                <c:pt idx="5">
                  <c:v>234.941244402889</c:v>
                </c:pt>
                <c:pt idx="6">
                  <c:v>233.559760628614</c:v>
                </c:pt>
                <c:pt idx="7">
                  <c:v>231.147787465952</c:v>
                </c:pt>
                <c:pt idx="8">
                  <c:v>229.096434032011</c:v>
                </c:pt>
                <c:pt idx="9">
                  <c:v>227.830589370936</c:v>
                </c:pt>
                <c:pt idx="10">
                  <c:v>227.222481821105</c:v>
                </c:pt>
                <c:pt idx="11">
                  <c:v>227.144987063804</c:v>
                </c:pt>
                <c:pt idx="12">
                  <c:v>227.572259175655</c:v>
                </c:pt>
                <c:pt idx="13">
                  <c:v>203.250902870452</c:v>
                </c:pt>
                <c:pt idx="14">
                  <c:v>196.749097129548</c:v>
                </c:pt>
                <c:pt idx="15">
                  <c:v>203.250902870452</c:v>
                </c:pt>
                <c:pt idx="16">
                  <c:v>196.749097129548</c:v>
                </c:pt>
                <c:pt idx="17">
                  <c:v>203.250902870452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Transitoires!$R$175:$R$175</c:f>
              <c:strCache>
                <c:ptCount val="1"/>
                <c:pt idx="0">
                  <c:v>n (tpm)</c:v>
                </c:pt>
              </c:strCache>
            </c:strRef>
          </c:tx>
          <c:spPr>
            <a:solidFill>
              <a:srgbClr val="72bf44"/>
            </a:solidFill>
            <a:ln w="28800">
              <a:solidFill>
                <a:srgbClr val="72bf44"/>
              </a:solidFill>
              <a:round/>
            </a:ln>
          </c:spPr>
          <c:marker>
            <c:symbol val="circle"/>
            <c:size val="8"/>
            <c:spPr>
              <a:solidFill>
                <a:srgbClr val="72bf44"/>
              </a:solidFill>
            </c:spPr>
          </c:marker>
          <c:dLbls>
            <c:numFmt formatCode="General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Transitoires!$B$177:$B$194</c:f>
              <c:numCache>
                <c:formatCode>General</c:formatCode>
                <c:ptCount val="1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</c:numCache>
            </c:numRef>
          </c:xVal>
          <c:yVal>
            <c:numRef>
              <c:f>Transitoires!$R$177:$R$194</c:f>
              <c:numCache>
                <c:formatCode>General</c:formatCode>
                <c:ptCount val="18"/>
                <c:pt idx="0">
                  <c:v>200</c:v>
                </c:pt>
                <c:pt idx="1">
                  <c:v>208.190274745162</c:v>
                </c:pt>
                <c:pt idx="2">
                  <c:v>215.958028845151</c:v>
                </c:pt>
                <c:pt idx="3">
                  <c:v>223.079090441824</c:v>
                </c:pt>
                <c:pt idx="4">
                  <c:v>229.355638097756</c:v>
                </c:pt>
                <c:pt idx="5">
                  <c:v>234.744999221563</c:v>
                </c:pt>
                <c:pt idx="6">
                  <c:v>239.047525776631</c:v>
                </c:pt>
                <c:pt idx="7">
                  <c:v>242.502109649336</c:v>
                </c:pt>
                <c:pt idx="8">
                  <c:v>245.054197509679</c:v>
                </c:pt>
                <c:pt idx="9">
                  <c:v>246.934250187644</c:v>
                </c:pt>
                <c:pt idx="10">
                  <c:v>248.226626709445</c:v>
                </c:pt>
                <c:pt idx="11">
                  <c:v>248.987823794296</c:v>
                </c:pt>
                <c:pt idx="12">
                  <c:v>249.253536634625</c:v>
                </c:pt>
                <c:pt idx="13">
                  <c:v>249.253536634625</c:v>
                </c:pt>
                <c:pt idx="14">
                  <c:v>249.253536634625</c:v>
                </c:pt>
                <c:pt idx="15">
                  <c:v>249.253536634625</c:v>
                </c:pt>
                <c:pt idx="16">
                  <c:v>249.253536634625</c:v>
                </c:pt>
                <c:pt idx="17">
                  <c:v>249.253536634625</c:v>
                </c:pt>
              </c:numCache>
            </c:numRef>
          </c:yVal>
          <c:smooth val="0"/>
        </c:ser>
        <c:axId val="89294051"/>
        <c:axId val="80190859"/>
      </c:scatterChart>
      <c:valAx>
        <c:axId val="8929405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Pas de temps en 2*L/c</a:t>
                </a:r>
              </a:p>
            </c:rich>
          </c:tx>
          <c:layout>
            <c:manualLayout>
              <c:xMode val="edge"/>
              <c:yMode val="edge"/>
              <c:x val="0.313469234617309"/>
              <c:y val="0.946486268174475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0190859"/>
        <c:crosses val="autoZero"/>
        <c:crossBetween val="midCat"/>
      </c:valAx>
      <c:valAx>
        <c:axId val="8019085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9294051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.728720414663086"/>
          <c:y val="0.527948433880552"/>
          <c:w val="0.151698725955533"/>
          <c:h val="0.175463336019339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5" Type="http://schemas.openxmlformats.org/officeDocument/2006/relationships/chart" Target="../charts/chart6.xml"/><Relationship Id="rId6" Type="http://schemas.openxmlformats.org/officeDocument/2006/relationships/chart" Target="../charts/chart7.xml"/><Relationship Id="rId7" Type="http://schemas.openxmlformats.org/officeDocument/2006/relationships/image" Target="../media/image2.png"/><Relationship Id="rId8" Type="http://schemas.openxmlformats.org/officeDocument/2006/relationships/image" Target="../media/image3.gif"/><Relationship Id="rId9" Type="http://schemas.openxmlformats.org/officeDocument/2006/relationships/image" Target="../media/image4.gif"/><Relationship Id="rId10" Type="http://schemas.openxmlformats.org/officeDocument/2006/relationships/image" Target="../media/image5.png"/><Relationship Id="rId11" Type="http://schemas.openxmlformats.org/officeDocument/2006/relationships/image" Target="../media/image6.png"/><Relationship Id="rId12" Type="http://schemas.openxmlformats.org/officeDocument/2006/relationships/image" Target="../media/image7.png"/><Relationship Id="rId13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754560</xdr:colOff>
      <xdr:row>19</xdr:row>
      <xdr:rowOff>7200</xdr:rowOff>
    </xdr:from>
    <xdr:to>
      <xdr:col>19</xdr:col>
      <xdr:colOff>754920</xdr:colOff>
      <xdr:row>38</xdr:row>
      <xdr:rowOff>48600</xdr:rowOff>
    </xdr:to>
    <xdr:graphicFrame>
      <xdr:nvGraphicFramePr>
        <xdr:cNvPr id="0" name="Chart 3"/>
        <xdr:cNvGraphicFramePr/>
      </xdr:nvGraphicFramePr>
      <xdr:xfrm>
        <a:off x="6146280" y="3639240"/>
        <a:ext cx="9434520" cy="337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739440</xdr:colOff>
      <xdr:row>39</xdr:row>
      <xdr:rowOff>51120</xdr:rowOff>
    </xdr:from>
    <xdr:to>
      <xdr:col>34</xdr:col>
      <xdr:colOff>678960</xdr:colOff>
      <xdr:row>96</xdr:row>
      <xdr:rowOff>33480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6131160" y="7188480"/>
          <a:ext cx="20927520" cy="9972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87840</xdr:colOff>
      <xdr:row>29</xdr:row>
      <xdr:rowOff>53640</xdr:rowOff>
    </xdr:from>
    <xdr:to>
      <xdr:col>12</xdr:col>
      <xdr:colOff>608400</xdr:colOff>
      <xdr:row>47</xdr:row>
      <xdr:rowOff>103680</xdr:rowOff>
    </xdr:to>
    <xdr:graphicFrame>
      <xdr:nvGraphicFramePr>
        <xdr:cNvPr id="2" name="Chart 24"/>
        <xdr:cNvGraphicFramePr/>
      </xdr:nvGraphicFramePr>
      <xdr:xfrm>
        <a:off x="4709160" y="5457960"/>
        <a:ext cx="5277240" cy="320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450000</xdr:colOff>
      <xdr:row>50</xdr:row>
      <xdr:rowOff>2160</xdr:rowOff>
    </xdr:from>
    <xdr:to>
      <xdr:col>16</xdr:col>
      <xdr:colOff>507600</xdr:colOff>
      <xdr:row>82</xdr:row>
      <xdr:rowOff>152280</xdr:rowOff>
    </xdr:to>
    <xdr:graphicFrame>
      <xdr:nvGraphicFramePr>
        <xdr:cNvPr id="3" name=""/>
        <xdr:cNvGraphicFramePr/>
      </xdr:nvGraphicFramePr>
      <xdr:xfrm>
        <a:off x="5071320" y="9132120"/>
        <a:ext cx="8007120" cy="575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502920</xdr:colOff>
      <xdr:row>85</xdr:row>
      <xdr:rowOff>173880</xdr:rowOff>
    </xdr:from>
    <xdr:to>
      <xdr:col>16</xdr:col>
      <xdr:colOff>129600</xdr:colOff>
      <xdr:row>118</xdr:row>
      <xdr:rowOff>160560</xdr:rowOff>
    </xdr:to>
    <xdr:graphicFrame>
      <xdr:nvGraphicFramePr>
        <xdr:cNvPr id="4" name=""/>
        <xdr:cNvGraphicFramePr/>
      </xdr:nvGraphicFramePr>
      <xdr:xfrm>
        <a:off x="5124240" y="15482880"/>
        <a:ext cx="7576200" cy="577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20</xdr:col>
      <xdr:colOff>648000</xdr:colOff>
      <xdr:row>202</xdr:row>
      <xdr:rowOff>100440</xdr:rowOff>
    </xdr:from>
    <xdr:to>
      <xdr:col>30</xdr:col>
      <xdr:colOff>467280</xdr:colOff>
      <xdr:row>231</xdr:row>
      <xdr:rowOff>181800</xdr:rowOff>
    </xdr:to>
    <xdr:graphicFrame>
      <xdr:nvGraphicFramePr>
        <xdr:cNvPr id="5" name=""/>
        <xdr:cNvGraphicFramePr/>
      </xdr:nvGraphicFramePr>
      <xdr:xfrm>
        <a:off x="16300080" y="36648360"/>
        <a:ext cx="7521840" cy="59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19</xdr:col>
      <xdr:colOff>562680</xdr:colOff>
      <xdr:row>151</xdr:row>
      <xdr:rowOff>20520</xdr:rowOff>
    </xdr:from>
    <xdr:to>
      <xdr:col>27</xdr:col>
      <xdr:colOff>158040</xdr:colOff>
      <xdr:row>168</xdr:row>
      <xdr:rowOff>172080</xdr:rowOff>
    </xdr:to>
    <xdr:graphicFrame>
      <xdr:nvGraphicFramePr>
        <xdr:cNvPr id="6" name=""/>
        <xdr:cNvGraphicFramePr/>
      </xdr:nvGraphicFramePr>
      <xdr:xfrm>
        <a:off x="15444360" y="26941680"/>
        <a:ext cx="5757480" cy="356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19</xdr:col>
      <xdr:colOff>534960</xdr:colOff>
      <xdr:row>174</xdr:row>
      <xdr:rowOff>106560</xdr:rowOff>
    </xdr:from>
    <xdr:to>
      <xdr:col>27</xdr:col>
      <xdr:colOff>129600</xdr:colOff>
      <xdr:row>194</xdr:row>
      <xdr:rowOff>143280</xdr:rowOff>
    </xdr:to>
    <xdr:graphicFrame>
      <xdr:nvGraphicFramePr>
        <xdr:cNvPr id="7" name=""/>
        <xdr:cNvGraphicFramePr/>
      </xdr:nvGraphicFramePr>
      <xdr:xfrm>
        <a:off x="15416640" y="31610160"/>
        <a:ext cx="5756760" cy="356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27</xdr:col>
      <xdr:colOff>717840</xdr:colOff>
      <xdr:row>172</xdr:row>
      <xdr:rowOff>132120</xdr:rowOff>
    </xdr:from>
    <xdr:to>
      <xdr:col>36</xdr:col>
      <xdr:colOff>90360</xdr:colOff>
      <xdr:row>202</xdr:row>
      <xdr:rowOff>20880</xdr:rowOff>
    </xdr:to>
    <xdr:pic>
      <xdr:nvPicPr>
        <xdr:cNvPr id="8" name="Image 3" descr=""/>
        <xdr:cNvPicPr/>
      </xdr:nvPicPr>
      <xdr:blipFill>
        <a:blip r:embed="rId7"/>
        <a:stretch/>
      </xdr:blipFill>
      <xdr:spPr>
        <a:xfrm>
          <a:off x="21761640" y="31240080"/>
          <a:ext cx="6304680" cy="5328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13</xdr:col>
      <xdr:colOff>54000</xdr:colOff>
      <xdr:row>29</xdr:row>
      <xdr:rowOff>51120</xdr:rowOff>
    </xdr:from>
    <xdr:to>
      <xdr:col>17</xdr:col>
      <xdr:colOff>555120</xdr:colOff>
      <xdr:row>48</xdr:row>
      <xdr:rowOff>120240</xdr:rowOff>
    </xdr:to>
    <xdr:pic>
      <xdr:nvPicPr>
        <xdr:cNvPr id="9" name="Image 5" descr=""/>
        <xdr:cNvPicPr/>
      </xdr:nvPicPr>
      <xdr:blipFill>
        <a:blip r:embed="rId8"/>
        <a:stretch/>
      </xdr:blipFill>
      <xdr:spPr>
        <a:xfrm>
          <a:off x="10258200" y="5455440"/>
          <a:ext cx="3638160" cy="33991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15</xdr:col>
      <xdr:colOff>750240</xdr:colOff>
      <xdr:row>50</xdr:row>
      <xdr:rowOff>57240</xdr:rowOff>
    </xdr:from>
    <xdr:to>
      <xdr:col>29</xdr:col>
      <xdr:colOff>426600</xdr:colOff>
      <xdr:row>82</xdr:row>
      <xdr:rowOff>160200</xdr:rowOff>
    </xdr:to>
    <xdr:pic>
      <xdr:nvPicPr>
        <xdr:cNvPr id="10" name="Image 6" descr=""/>
        <xdr:cNvPicPr/>
      </xdr:nvPicPr>
      <xdr:blipFill>
        <a:blip r:embed="rId9"/>
        <a:stretch/>
      </xdr:blipFill>
      <xdr:spPr>
        <a:xfrm>
          <a:off x="12551040" y="9187200"/>
          <a:ext cx="10459800" cy="57110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33840</xdr:colOff>
      <xdr:row>269</xdr:row>
      <xdr:rowOff>112680</xdr:rowOff>
    </xdr:from>
    <xdr:to>
      <xdr:col>25</xdr:col>
      <xdr:colOff>244080</xdr:colOff>
      <xdr:row>321</xdr:row>
      <xdr:rowOff>33120</xdr:rowOff>
    </xdr:to>
    <xdr:pic>
      <xdr:nvPicPr>
        <xdr:cNvPr id="11" name="Image 4" descr=""/>
        <xdr:cNvPicPr/>
      </xdr:nvPicPr>
      <xdr:blipFill>
        <a:blip r:embed="rId10"/>
        <a:stretch/>
      </xdr:blipFill>
      <xdr:spPr>
        <a:xfrm>
          <a:off x="803880" y="49977720"/>
          <a:ext cx="18943560" cy="9034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311</xdr:row>
      <xdr:rowOff>31320</xdr:rowOff>
    </xdr:from>
    <xdr:to>
      <xdr:col>25</xdr:col>
      <xdr:colOff>210240</xdr:colOff>
      <xdr:row>362</xdr:row>
      <xdr:rowOff>127080</xdr:rowOff>
    </xdr:to>
    <xdr:pic>
      <xdr:nvPicPr>
        <xdr:cNvPr id="12" name="Image 7" descr=""/>
        <xdr:cNvPicPr/>
      </xdr:nvPicPr>
      <xdr:blipFill>
        <a:blip r:embed="rId11"/>
        <a:stretch/>
      </xdr:blipFill>
      <xdr:spPr>
        <a:xfrm>
          <a:off x="770040" y="57257280"/>
          <a:ext cx="18943560" cy="9034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0</xdr:colOff>
      <xdr:row>364</xdr:row>
      <xdr:rowOff>31320</xdr:rowOff>
    </xdr:from>
    <xdr:to>
      <xdr:col>16</xdr:col>
      <xdr:colOff>106200</xdr:colOff>
      <xdr:row>415</xdr:row>
      <xdr:rowOff>39600</xdr:rowOff>
    </xdr:to>
    <xdr:pic>
      <xdr:nvPicPr>
        <xdr:cNvPr id="13" name="Image 8" descr=""/>
        <xdr:cNvPicPr/>
      </xdr:nvPicPr>
      <xdr:blipFill>
        <a:blip r:embed="rId12"/>
        <a:stretch/>
      </xdr:blipFill>
      <xdr:spPr>
        <a:xfrm>
          <a:off x="770040" y="66546000"/>
          <a:ext cx="11907000" cy="89467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18000</xdr:colOff>
      <xdr:row>1</xdr:row>
      <xdr:rowOff>27000</xdr:rowOff>
    </xdr:from>
    <xdr:to>
      <xdr:col>14</xdr:col>
      <xdr:colOff>134640</xdr:colOff>
      <xdr:row>26</xdr:row>
      <xdr:rowOff>170640</xdr:rowOff>
    </xdr:to>
    <xdr:pic>
      <xdr:nvPicPr>
        <xdr:cNvPr id="14" name="Image 9" descr=""/>
        <xdr:cNvPicPr/>
      </xdr:nvPicPr>
      <xdr:blipFill>
        <a:blip r:embed="rId13"/>
        <a:stretch/>
      </xdr:blipFill>
      <xdr:spPr>
        <a:xfrm>
          <a:off x="7799760" y="337320"/>
          <a:ext cx="3365280" cy="466668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ntpm" displayName="ntpm" ref="C6" headerRowCount="1" totalsRowCount="0" totalsRowShown="0">
  <tableColumns count="1">
    <tableColumn id="1" name="Colonne1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L97"/>
  <sheetViews>
    <sheetView showFormulas="false" showGridLines="true" showRowColHeaders="true" showZeros="true" rightToLeft="false" tabSelected="false" showOutlineSymbols="true" defaultGridColor="true" view="normal" topLeftCell="A52" colorId="64" zoomScale="75" zoomScaleNormal="75" zoomScalePageLayoutView="100" workbookViewId="0">
      <selection pane="topLeft" activeCell="C3" activeCellId="0" sqref="C3"/>
    </sheetView>
  </sheetViews>
  <sheetFormatPr defaultRowHeight="14.35" zeroHeight="false" outlineLevelRow="0" outlineLevelCol="0"/>
  <cols>
    <col collapsed="false" customWidth="true" hidden="false" outlineLevel="0" max="9" min="1" style="0" width="10.92"/>
    <col collapsed="false" customWidth="true" hidden="false" outlineLevel="0" max="10" min="10" style="0" width="13.63"/>
    <col collapsed="false" customWidth="true" hidden="false" outlineLevel="0" max="1025" min="11" style="0" width="10.92"/>
  </cols>
  <sheetData>
    <row r="2" customFormat="false" ht="14.35" hidden="false" customHeight="false" outlineLevel="0" collapsed="false">
      <c r="B2" s="1" t="s">
        <v>0</v>
      </c>
      <c r="C2" s="2" t="n">
        <v>4.215</v>
      </c>
      <c r="D2" s="3" t="s">
        <v>1</v>
      </c>
    </row>
    <row r="3" customFormat="false" ht="14.35" hidden="false" customHeight="false" outlineLevel="0" collapsed="false">
      <c r="B3" s="1" t="s">
        <v>2</v>
      </c>
      <c r="C3" s="2" t="n">
        <v>300</v>
      </c>
      <c r="D3" s="3" t="s">
        <v>1</v>
      </c>
    </row>
    <row r="4" customFormat="false" ht="14.35" hidden="false" customHeight="false" outlineLevel="0" collapsed="false">
      <c r="B4" s="1" t="s">
        <v>3</v>
      </c>
      <c r="C4" s="2" t="n">
        <v>1000.1</v>
      </c>
      <c r="D4" s="2" t="s">
        <v>4</v>
      </c>
    </row>
    <row r="5" customFormat="false" ht="13.8" hidden="false" customHeight="false" outlineLevel="0" collapsed="false">
      <c r="B5" s="1" t="s">
        <v>5</v>
      </c>
      <c r="C5" s="2" t="n">
        <v>9.8105</v>
      </c>
      <c r="D5" s="2" t="s">
        <v>6</v>
      </c>
    </row>
    <row r="6" customFormat="false" ht="13.8" hidden="false" customHeight="false" outlineLevel="0" collapsed="false">
      <c r="B6" s="1" t="s">
        <v>7</v>
      </c>
      <c r="C6" s="2" t="n">
        <v>225</v>
      </c>
      <c r="D6" s="2" t="s">
        <v>8</v>
      </c>
    </row>
    <row r="9" customFormat="false" ht="23.7" hidden="false" customHeight="false" outlineLevel="0" collapsed="false">
      <c r="A9" s="4" t="s">
        <v>9</v>
      </c>
      <c r="B9" s="5" t="s">
        <v>10</v>
      </c>
      <c r="C9" s="4" t="s">
        <v>11</v>
      </c>
      <c r="D9" s="6" t="s">
        <v>12</v>
      </c>
      <c r="E9" s="6" t="s">
        <v>13</v>
      </c>
      <c r="F9" s="4" t="s">
        <v>14</v>
      </c>
      <c r="G9" s="4" t="s">
        <v>15</v>
      </c>
    </row>
    <row r="10" customFormat="false" ht="14.35" hidden="false" customHeight="false" outlineLevel="0" collapsed="false">
      <c r="A10" s="7"/>
      <c r="B10" s="7"/>
      <c r="C10" s="7"/>
      <c r="D10" s="7"/>
      <c r="E10" s="7"/>
      <c r="F10" s="7"/>
      <c r="G10" s="7"/>
    </row>
    <row r="11" customFormat="false" ht="23.85" hidden="false" customHeight="false" outlineLevel="0" collapsed="false">
      <c r="A11" s="8" t="n">
        <f aca="false">ntpm*D/SQRT(H)</f>
        <v>54.7544561542711</v>
      </c>
      <c r="B11" s="7" t="n">
        <v>14</v>
      </c>
      <c r="C11" s="9" t="n">
        <f aca="false">ASTROS.MONTEZUMA.CALCTOOLS.CALCFUNCTIONS.PYTHON.INTERPOLATIONIMPL.INTERPO2(B11,A11,Débit!A$1:AZ$38)</f>
        <v>0.384051179746254</v>
      </c>
      <c r="D11" s="10" t="n">
        <f aca="false">ASTROS.MONTEZUMA.CALCTOOLS.CALCFUNCTIONS.PYTHON.INTERPOLATIONIMPL.INTERPO2(B11,A11,Rendement!A$1:AZ$38)</f>
        <v>0.900977547298027</v>
      </c>
      <c r="E11" s="10" t="n">
        <f aca="false">D11+0.0179</f>
        <v>0.918877547298027</v>
      </c>
      <c r="F11" s="11" t="n">
        <f aca="false">C11*D^2*SQRT(H)</f>
        <v>118.180245771157</v>
      </c>
      <c r="G11" s="7" t="n">
        <f aca="false">ρ*g*H*F11*E11</f>
        <v>319637961.756832</v>
      </c>
      <c r="I11" s="12" t="s">
        <v>16</v>
      </c>
      <c r="J11" s="13" t="s">
        <v>13</v>
      </c>
      <c r="K11" s="14" t="s">
        <v>17</v>
      </c>
      <c r="L11" s="14"/>
    </row>
    <row r="12" customFormat="false" ht="13.8" hidden="false" customHeight="false" outlineLevel="0" collapsed="false">
      <c r="A12" s="8" t="n">
        <f aca="false">ntpm*D/SQRT(H)</f>
        <v>54.7544561542711</v>
      </c>
      <c r="B12" s="7" t="n">
        <v>14.25</v>
      </c>
      <c r="C12" s="9" t="n">
        <f aca="false">ASTROS.MONTEZUMA.CALCTOOLS.CALCFUNCTIONS.PYTHON.INTERPOLATIONIMPL.INTERPO2(B12,A12,Débit!A$1:AZ$38)</f>
        <v>0.391083306143485</v>
      </c>
      <c r="D12" s="10" t="n">
        <f aca="false">ASTROS.MONTEZUMA.CALCTOOLS.CALCFUNCTIONS.PYTHON.INTERPOLATIONIMPL.INTERPO2(B12,A12,Rendement!A$1:AZ$38)</f>
        <v>0.903179598634839</v>
      </c>
      <c r="E12" s="10" t="n">
        <f aca="false">D12+0.0179</f>
        <v>0.921079598634839</v>
      </c>
      <c r="F12" s="11" t="n">
        <f aca="false">C12*D^2*SQRT(H)</f>
        <v>120.344172012623</v>
      </c>
      <c r="G12" s="7" t="n">
        <f aca="false">ρ*g*H*F12*E12</f>
        <v>326270681.741969</v>
      </c>
      <c r="I12" s="14"/>
      <c r="J12" s="14"/>
      <c r="K12" s="14"/>
      <c r="L12" s="14"/>
    </row>
    <row r="13" customFormat="false" ht="13.8" hidden="false" customHeight="false" outlineLevel="0" collapsed="false">
      <c r="A13" s="8" t="n">
        <f aca="false">ntpm*D/SQRT(H)</f>
        <v>54.7544561542711</v>
      </c>
      <c r="B13" s="7" t="n">
        <v>14.5</v>
      </c>
      <c r="C13" s="9" t="n">
        <f aca="false">ASTROS.MONTEZUMA.CALCTOOLS.CALCFUNCTIONS.PYTHON.INTERPOLATIONIMPL.INTERPO2(B13,A13,Débit!A$1:AZ$38)</f>
        <v>0.398115432540717</v>
      </c>
      <c r="D13" s="10" t="n">
        <f aca="false">ASTROS.MONTEZUMA.CALCTOOLS.CALCFUNCTIONS.PYTHON.INTERPOLATIONIMPL.INTERPO2(B13,A13,Rendement!A$1:AZ$38)</f>
        <v>0.905381649971652</v>
      </c>
      <c r="E13" s="10" t="n">
        <f aca="false">D13+0.0179</f>
        <v>0.923281649971652</v>
      </c>
      <c r="F13" s="11" t="n">
        <f aca="false">C13*D^2*SQRT(H)</f>
        <v>122.508098254088</v>
      </c>
      <c r="G13" s="7" t="n">
        <f aca="false">ρ*g*H*F13*E13</f>
        <v>332931453.202791</v>
      </c>
      <c r="I13" s="14" t="n">
        <v>500000000</v>
      </c>
      <c r="J13" s="15" t="n">
        <f aca="false">ASTROS.MONTEZUMA.CALCTOOLS.CALCFUNCTIONS.PYTHON.INTERPOLATIONIMPL.INTERPO(I13,G$11:G$97,E$11:E$97)</f>
        <v>0.942894379873007</v>
      </c>
      <c r="K13" s="14" t="n">
        <v>30</v>
      </c>
      <c r="L13" s="15" t="n">
        <f aca="false">J13*K13/100</f>
        <v>0.282868313961902</v>
      </c>
    </row>
    <row r="14" customFormat="false" ht="13.8" hidden="false" customHeight="false" outlineLevel="0" collapsed="false">
      <c r="A14" s="8" t="n">
        <f aca="false">ntpm*D/SQRT(H)</f>
        <v>54.7544561542711</v>
      </c>
      <c r="B14" s="7" t="n">
        <v>14.75</v>
      </c>
      <c r="C14" s="9" t="n">
        <f aca="false">ASTROS.MONTEZUMA.CALCTOOLS.CALCFUNCTIONS.PYTHON.INTERPOLATIONIMPL.INTERPO2(B14,A14,Débit!A$1:AZ$38)</f>
        <v>0.405147558937949</v>
      </c>
      <c r="D14" s="10" t="n">
        <f aca="false">ASTROS.MONTEZUMA.CALCTOOLS.CALCFUNCTIONS.PYTHON.INTERPOLATIONIMPL.INTERPO2(B14,A14,Rendement!A$1:AZ$38)</f>
        <v>0.907583701308464</v>
      </c>
      <c r="E14" s="10" t="n">
        <f aca="false">D14+0.0179</f>
        <v>0.925483701308464</v>
      </c>
      <c r="F14" s="11" t="n">
        <f aca="false">C14*D^2*SQRT(H)</f>
        <v>124.672024495554</v>
      </c>
      <c r="G14" s="7" t="n">
        <f aca="false">ρ*g*H*F14*E14</f>
        <v>339620276.1393</v>
      </c>
      <c r="I14" s="14" t="n">
        <v>450000000</v>
      </c>
      <c r="J14" s="15" t="n">
        <f aca="false">ASTROS.MONTEZUMA.CALCTOOLS.CALCFUNCTIONS.PYTHON.INTERPOLATIONIMPL.INTERPO(I14,G$11:G$97,E$11:E$97)</f>
        <v>0.953197975287694</v>
      </c>
      <c r="K14" s="14" t="n">
        <v>40</v>
      </c>
      <c r="L14" s="15" t="n">
        <f aca="false">J14*K14/100</f>
        <v>0.381279190115077</v>
      </c>
    </row>
    <row r="15" customFormat="false" ht="13.8" hidden="false" customHeight="false" outlineLevel="0" collapsed="false">
      <c r="A15" s="8" t="n">
        <f aca="false">ntpm*D/SQRT(H)</f>
        <v>54.7544561542711</v>
      </c>
      <c r="B15" s="7" t="n">
        <v>15</v>
      </c>
      <c r="C15" s="9" t="n">
        <f aca="false">ASTROS.MONTEZUMA.CALCTOOLS.CALCFUNCTIONS.PYTHON.INTERPOLATIONIMPL.INTERPO2(B15,A15,Débit!A$1:AZ$38)</f>
        <v>0.41217968533518</v>
      </c>
      <c r="D15" s="10" t="n">
        <f aca="false">ASTROS.MONTEZUMA.CALCTOOLS.CALCFUNCTIONS.PYTHON.INTERPOLATIONIMPL.INTERPO2(B15,A15,Rendement!A$1:AZ$38)</f>
        <v>0.909785752645276</v>
      </c>
      <c r="E15" s="10" t="n">
        <f aca="false">D15+0.0179</f>
        <v>0.927685752645276</v>
      </c>
      <c r="F15" s="11" t="n">
        <f aca="false">C15*D^2*SQRT(H)</f>
        <v>126.835950737019</v>
      </c>
      <c r="G15" s="7" t="n">
        <f aca="false">ρ*g*H*F15*E15</f>
        <v>346337150.551494</v>
      </c>
      <c r="I15" s="14" t="n">
        <v>400000000</v>
      </c>
      <c r="J15" s="15" t="n">
        <f aca="false">ASTROS.MONTEZUMA.CALCTOOLS.CALCFUNCTIONS.PYTHON.INTERPOLATIONIMPL.INTERPO(I15,G$11:G$97,E$11:E$97)</f>
        <v>0.943288366382471</v>
      </c>
      <c r="K15" s="14" t="n">
        <v>20</v>
      </c>
      <c r="L15" s="15" t="n">
        <f aca="false">J15*K15/100</f>
        <v>0.188657673276494</v>
      </c>
    </row>
    <row r="16" customFormat="false" ht="13.8" hidden="false" customHeight="false" outlineLevel="0" collapsed="false">
      <c r="A16" s="8" t="n">
        <f aca="false">ntpm*D/SQRT(H)</f>
        <v>54.7544561542711</v>
      </c>
      <c r="B16" s="7" t="n">
        <v>15.25</v>
      </c>
      <c r="C16" s="9" t="n">
        <f aca="false">ASTROS.MONTEZUMA.CALCTOOLS.CALCFUNCTIONS.PYTHON.INTERPOLATIONIMPL.INTERPO2(B16,A16,Débit!A$1:AZ$38)</f>
        <v>0.419211811732411</v>
      </c>
      <c r="D16" s="10" t="n">
        <f aca="false">ASTROS.MONTEZUMA.CALCTOOLS.CALCFUNCTIONS.PYTHON.INTERPOLATIONIMPL.INTERPO2(B16,A16,Rendement!A$1:AZ$38)</f>
        <v>0.911987803982089</v>
      </c>
      <c r="E16" s="10" t="n">
        <f aca="false">D16+0.0179</f>
        <v>0.929887803982089</v>
      </c>
      <c r="F16" s="11" t="n">
        <f aca="false">C16*D^2*SQRT(H)</f>
        <v>128.999876978484</v>
      </c>
      <c r="G16" s="7" t="n">
        <f aca="false">ρ*g*H*F16*E16</f>
        <v>353082076.439375</v>
      </c>
      <c r="I16" s="14" t="n">
        <v>350000000</v>
      </c>
      <c r="J16" s="15" t="n">
        <f aca="false">ASTROS.MONTEZUMA.CALCTOOLS.CALCFUNCTIONS.PYTHON.INTERPOLATIONIMPL.INTERPO(I16,G$11:G$97,E$11:E$97)</f>
        <v>0.928881582319123</v>
      </c>
      <c r="K16" s="14" t="n">
        <v>10</v>
      </c>
      <c r="L16" s="15" t="n">
        <f aca="false">J16*K16/100</f>
        <v>0.0928881582319123</v>
      </c>
    </row>
    <row r="17" customFormat="false" ht="13.8" hidden="false" customHeight="false" outlineLevel="0" collapsed="false">
      <c r="A17" s="8" t="n">
        <f aca="false">ntpm*D/SQRT(H)</f>
        <v>54.7544561542711</v>
      </c>
      <c r="B17" s="7" t="n">
        <v>15.5</v>
      </c>
      <c r="C17" s="9" t="n">
        <f aca="false">ASTROS.MONTEZUMA.CALCTOOLS.CALCFUNCTIONS.PYTHON.INTERPOLATIONIMPL.INTERPO2(B17,A17,Débit!A$1:AZ$38)</f>
        <v>0.425953158118625</v>
      </c>
      <c r="D17" s="10" t="n">
        <f aca="false">ASTROS.MONTEZUMA.CALCTOOLS.CALCFUNCTIONS.PYTHON.INTERPOLATIONIMPL.INTERPO2(B17,A17,Rendement!A$1:AZ$38)</f>
        <v>0.914027793323253</v>
      </c>
      <c r="E17" s="10" t="n">
        <f aca="false">D17+0.0179</f>
        <v>0.931927793323253</v>
      </c>
      <c r="F17" s="11" t="n">
        <f aca="false">C17*D^2*SQRT(H)</f>
        <v>131.074324382285</v>
      </c>
      <c r="G17" s="7" t="n">
        <f aca="false">ρ*g*H*F17*E17</f>
        <v>359547038.593062</v>
      </c>
      <c r="I17" s="14"/>
      <c r="J17" s="14"/>
      <c r="K17" s="14"/>
      <c r="L17" s="15"/>
    </row>
    <row r="18" customFormat="false" ht="13.8" hidden="false" customHeight="false" outlineLevel="0" collapsed="false">
      <c r="A18" s="8" t="n">
        <f aca="false">ntpm*D/SQRT(H)</f>
        <v>54.7544561542711</v>
      </c>
      <c r="B18" s="7" t="n">
        <v>15.75</v>
      </c>
      <c r="C18" s="9" t="n">
        <f aca="false">ASTROS.MONTEZUMA.CALCTOOLS.CALCFUNCTIONS.PYTHON.INTERPOLATIONIMPL.INTERPO2(B18,A18,Débit!A$1:AZ$38)</f>
        <v>0.432448357009163</v>
      </c>
      <c r="D18" s="10" t="n">
        <f aca="false">ASTROS.MONTEZUMA.CALCTOOLS.CALCFUNCTIONS.PYTHON.INTERPOLATIONIMPL.INTERPO2(B18,A18,Rendement!A$1:AZ$38)</f>
        <v>0.915914544262425</v>
      </c>
      <c r="E18" s="10" t="n">
        <f aca="false">D18+0.0179</f>
        <v>0.933814544262425</v>
      </c>
      <c r="F18" s="11" t="n">
        <f aca="false">C18*D^2*SQRT(H)</f>
        <v>133.073027267988</v>
      </c>
      <c r="G18" s="7" t="n">
        <f aca="false">ρ*g*H*F18*E18</f>
        <v>365768662.860067</v>
      </c>
      <c r="I18" s="16" t="s">
        <v>18</v>
      </c>
      <c r="J18" s="16"/>
      <c r="K18" s="16"/>
      <c r="L18" s="17" t="n">
        <f aca="false">SUM(L13:L17)</f>
        <v>0.945693335585386</v>
      </c>
    </row>
    <row r="19" customFormat="false" ht="13.8" hidden="false" customHeight="false" outlineLevel="0" collapsed="false">
      <c r="A19" s="8" t="n">
        <f aca="false">ntpm*D/SQRT(H)</f>
        <v>54.7544561542711</v>
      </c>
      <c r="B19" s="7" t="n">
        <v>16</v>
      </c>
      <c r="C19" s="9" t="n">
        <f aca="false">ASTROS.MONTEZUMA.CALCTOOLS.CALCFUNCTIONS.PYTHON.INTERPOLATIONIMPL.INTERPO2(B19,A19,Débit!A$1:AZ$38)</f>
        <v>0.438673604325573</v>
      </c>
      <c r="D19" s="10" t="n">
        <f aca="false">ASTROS.MONTEZUMA.CALCTOOLS.CALCFUNCTIONS.PYTHON.INTERPOLATIONIMPL.INTERPO2(B19,A19,Rendement!A$1:AZ$38)</f>
        <v>0.917640827826125</v>
      </c>
      <c r="E19" s="10" t="n">
        <f aca="false">D19+0.0179</f>
        <v>0.935540827826125</v>
      </c>
      <c r="F19" s="11" t="n">
        <f aca="false">C19*D^2*SQRT(H)</f>
        <v>134.988660643533</v>
      </c>
      <c r="G19" s="7" t="n">
        <f aca="false">ρ*g*H*F19*E19</f>
        <v>371719939.374823</v>
      </c>
    </row>
    <row r="20" customFormat="false" ht="13.8" hidden="false" customHeight="false" outlineLevel="0" collapsed="false">
      <c r="A20" s="8" t="n">
        <f aca="false">ntpm*D/SQRT(H)</f>
        <v>54.7544561542711</v>
      </c>
      <c r="B20" s="7" t="n">
        <v>16.25</v>
      </c>
      <c r="C20" s="9" t="n">
        <f aca="false">ASTROS.MONTEZUMA.CALCTOOLS.CALCFUNCTIONS.PYTHON.INTERPOLATIONIMPL.INTERPO2(B20,A20,Débit!A$1:AZ$38)</f>
        <v>0.444467244606093</v>
      </c>
      <c r="D20" s="10" t="n">
        <f aca="false">ASTROS.MONTEZUMA.CALCTOOLS.CALCFUNCTIONS.PYTHON.INTERPOLATIONIMPL.INTERPO2(B20,A20,Rendement!A$1:AZ$38)</f>
        <v>0.919184208704215</v>
      </c>
      <c r="E20" s="10" t="n">
        <f aca="false">D20+0.0179</f>
        <v>0.937084208704215</v>
      </c>
      <c r="F20" s="11" t="n">
        <f aca="false">C20*D^2*SQRT(H)</f>
        <v>136.771479883182</v>
      </c>
      <c r="G20" s="7" t="n">
        <f aca="false">ρ*g*H*F20*E20</f>
        <v>377250643.79228</v>
      </c>
    </row>
    <row r="21" customFormat="false" ht="13.8" hidden="false" customHeight="false" outlineLevel="0" collapsed="false">
      <c r="A21" s="8" t="n">
        <f aca="false">ntpm*D/SQRT(H)</f>
        <v>54.7544561542711</v>
      </c>
      <c r="B21" s="7" t="n">
        <v>16.5</v>
      </c>
      <c r="C21" s="9" t="n">
        <f aca="false">ASTROS.MONTEZUMA.CALCTOOLS.CALCFUNCTIONS.PYTHON.INTERPOLATIONIMPL.INTERPO2(B21,A21,Débit!A$1:AZ$38)</f>
        <v>0.449690166945991</v>
      </c>
      <c r="D21" s="10" t="n">
        <f aca="false">ASTROS.MONTEZUMA.CALCTOOLS.CALCFUNCTIONS.PYTHON.INTERPOLATIONIMPL.INTERPO2(B21,A21,Rendement!A$1:AZ$38)</f>
        <v>0.920556800562575</v>
      </c>
      <c r="E21" s="10" t="n">
        <f aca="false">D21+0.0179</f>
        <v>0.938456800562575</v>
      </c>
      <c r="F21" s="11" t="n">
        <f aca="false">C21*D^2*SQRT(H)</f>
        <v>138.378677773267</v>
      </c>
      <c r="G21" s="7" t="n">
        <f aca="false">ρ*g*H*F21*E21</f>
        <v>382242776.005853</v>
      </c>
    </row>
    <row r="22" customFormat="false" ht="13.8" hidden="false" customHeight="false" outlineLevel="0" collapsed="false">
      <c r="A22" s="8" t="n">
        <f aca="false">ntpm*D/SQRT(H)</f>
        <v>54.7544561542711</v>
      </c>
      <c r="B22" s="7" t="n">
        <v>16.75</v>
      </c>
      <c r="C22" s="9" t="n">
        <f aca="false">ASTROS.MONTEZUMA.CALCTOOLS.CALCFUNCTIONS.PYTHON.INTERPOLATIONIMPL.INTERPO2(B22,A22,Débit!A$1:AZ$38)</f>
        <v>0.454616717376129</v>
      </c>
      <c r="D22" s="10" t="n">
        <f aca="false">ASTROS.MONTEZUMA.CALCTOOLS.CALCFUNCTIONS.PYTHON.INTERPOLATIONIMPL.INTERPO2(B22,A22,Rendement!A$1:AZ$38)</f>
        <v>0.921876758303289</v>
      </c>
      <c r="E22" s="10" t="n">
        <f aca="false">D22+0.0179</f>
        <v>0.939776758303289</v>
      </c>
      <c r="F22" s="11" t="n">
        <f aca="false">C22*D^2*SQRT(H)</f>
        <v>139.894676086363</v>
      </c>
      <c r="G22" s="7" t="n">
        <f aca="false">ρ*g*H*F22*E22</f>
        <v>386973932.961524</v>
      </c>
    </row>
    <row r="23" customFormat="false" ht="13.8" hidden="false" customHeight="false" outlineLevel="0" collapsed="false">
      <c r="A23" s="8" t="n">
        <f aca="false">ntpm*D/SQRT(H)</f>
        <v>54.7544561542711</v>
      </c>
      <c r="B23" s="7" t="n">
        <v>17</v>
      </c>
      <c r="C23" s="9" t="n">
        <f aca="false">ASTROS.MONTEZUMA.CALCTOOLS.CALCFUNCTIONS.PYTHON.INTERPOLATIONIMPL.INTERPO2(B23,A23,Débit!A$1:AZ$38)</f>
        <v>0.459983712968525</v>
      </c>
      <c r="D23" s="10" t="n">
        <f aca="false">ASTROS.MONTEZUMA.CALCTOOLS.CALCFUNCTIONS.PYTHON.INTERPOLATIONIMPL.INTERPO2(B23,A23,Rendement!A$1:AZ$38)</f>
        <v>0.923315815944546</v>
      </c>
      <c r="E23" s="10" t="n">
        <f aca="false">D23+0.0179</f>
        <v>0.941215815944546</v>
      </c>
      <c r="F23" s="11" t="n">
        <f aca="false">C23*D^2*SQRT(H)</f>
        <v>141.546208203986</v>
      </c>
      <c r="G23" s="7" t="n">
        <f aca="false">ρ*g*H*F23*E23</f>
        <v>392141928.445641</v>
      </c>
    </row>
    <row r="24" customFormat="false" ht="13.8" hidden="false" customHeight="false" outlineLevel="0" collapsed="false">
      <c r="A24" s="8" t="n">
        <f aca="false">ntpm*D/SQRT(H)</f>
        <v>54.7544561542711</v>
      </c>
      <c r="B24" s="7" t="n">
        <v>17.25</v>
      </c>
      <c r="C24" s="9" t="n">
        <f aca="false">ASTROS.MONTEZUMA.CALCTOOLS.CALCFUNCTIONS.PYTHON.INTERPOLATIONIMPL.INTERPO2(B24,A24,Débit!A$1:AZ$38)</f>
        <v>0.466219340815636</v>
      </c>
      <c r="D24" s="10" t="n">
        <f aca="false">ASTROS.MONTEZUMA.CALCTOOLS.CALCFUNCTIONS.PYTHON.INTERPOLATIONIMPL.INTERPO2(B24,A24,Rendement!A$1:AZ$38)</f>
        <v>0.924915695456279</v>
      </c>
      <c r="E24" s="10" t="n">
        <f aca="false">D24+0.0179</f>
        <v>0.942815695456279</v>
      </c>
      <c r="F24" s="11" t="n">
        <f aca="false">C24*D^2*SQRT(H)</f>
        <v>143.465035876892</v>
      </c>
      <c r="G24" s="7" t="n">
        <f aca="false">ρ*g*H*F24*E24</f>
        <v>398133479.260207</v>
      </c>
    </row>
    <row r="25" customFormat="false" ht="13.8" hidden="false" customHeight="false" outlineLevel="0" collapsed="false">
      <c r="A25" s="8" t="n">
        <f aca="false">ntpm*D/SQRT(H)</f>
        <v>54.7544561542711</v>
      </c>
      <c r="B25" s="7" t="n">
        <v>17.5</v>
      </c>
      <c r="C25" s="9" t="n">
        <f aca="false">ASTROS.MONTEZUMA.CALCTOOLS.CALCFUNCTIONS.PYTHON.INTERPOLATIONIMPL.INTERPO2(B25,A25,Débit!A$1:AZ$38)</f>
        <v>0.4731264128012</v>
      </c>
      <c r="D25" s="10" t="n">
        <f aca="false">ASTROS.MONTEZUMA.CALCTOOLS.CALCFUNCTIONS.PYTHON.INTERPOLATIONIMPL.INTERPO2(B25,A25,Rendement!A$1:AZ$38)</f>
        <v>0.926591207215909</v>
      </c>
      <c r="E25" s="10" t="n">
        <f aca="false">D25+0.0179</f>
        <v>0.944491207215909</v>
      </c>
      <c r="F25" s="11" t="n">
        <f aca="false">C25*D^2*SQRT(H)</f>
        <v>145.590480369348</v>
      </c>
      <c r="G25" s="7" t="n">
        <f aca="false">ρ*g*H*F25*E25</f>
        <v>404749874.041062</v>
      </c>
    </row>
    <row r="26" customFormat="false" ht="13.8" hidden="false" customHeight="false" outlineLevel="0" collapsed="false">
      <c r="A26" s="8" t="n">
        <f aca="false">ntpm*D/SQRT(H)</f>
        <v>54.7544561542711</v>
      </c>
      <c r="B26" s="7" t="n">
        <v>17.75</v>
      </c>
      <c r="C26" s="9" t="n">
        <f aca="false">ASTROS.MONTEZUMA.CALCTOOLS.CALCFUNCTIONS.PYTHON.INTERPOLATIONIMPL.INTERPO2(B26,A26,Débit!A$1:AZ$38)</f>
        <v>0.480358013099945</v>
      </c>
      <c r="D26" s="10" t="n">
        <f aca="false">ASTROS.MONTEZUMA.CALCTOOLS.CALCFUNCTIONS.PYTHON.INTERPOLATIONIMPL.INTERPO2(B26,A26,Rendement!A$1:AZ$38)</f>
        <v>0.92825970367229</v>
      </c>
      <c r="E26" s="10" t="n">
        <f aca="false">D26+0.0179</f>
        <v>0.94615970367229</v>
      </c>
      <c r="F26" s="11" t="n">
        <f aca="false">C26*D^2*SQRT(H)</f>
        <v>147.815788728482</v>
      </c>
      <c r="G26" s="7" t="n">
        <f aca="false">ρ*g*H*F26*E26</f>
        <v>411662300.75647</v>
      </c>
    </row>
    <row r="27" customFormat="false" ht="13.8" hidden="false" customHeight="false" outlineLevel="0" collapsed="false">
      <c r="A27" s="8" t="n">
        <f aca="false">ntpm*D/SQRT(H)</f>
        <v>54.7544561542711</v>
      </c>
      <c r="B27" s="7" t="n">
        <v>18</v>
      </c>
      <c r="C27" s="9" t="n">
        <f aca="false">ASTROS.MONTEZUMA.CALCTOOLS.CALCFUNCTIONS.PYTHON.INTERPOLATIONIMPL.INTERPO2(B27,A27,Débit!A$1:AZ$38)</f>
        <v>0.48769875377469</v>
      </c>
      <c r="D27" s="10" t="n">
        <f aca="false">ASTROS.MONTEZUMA.CALCTOOLS.CALCFUNCTIONS.PYTHON.INTERPOLATIONIMPL.INTERPO2(B27,A27,Rendement!A$1:AZ$38)</f>
        <v>0.929872391998025</v>
      </c>
      <c r="E27" s="10" t="n">
        <f aca="false">D27+0.0179</f>
        <v>0.947772391998025</v>
      </c>
      <c r="F27" s="11" t="n">
        <f aca="false">C27*D^2*SQRT(H)</f>
        <v>150.074681768875</v>
      </c>
      <c r="G27" s="7" t="n">
        <f aca="false">ρ*g*H*F27*E27</f>
        <v>418665629.741291</v>
      </c>
    </row>
    <row r="28" customFormat="false" ht="13.8" hidden="false" customHeight="false" outlineLevel="0" collapsed="false">
      <c r="A28" s="8" t="n">
        <f aca="false">ntpm*D/SQRT(H)</f>
        <v>54.7544561542711</v>
      </c>
      <c r="B28" s="7" t="n">
        <v>18.25</v>
      </c>
      <c r="C28" s="9" t="n">
        <f aca="false">ASTROS.MONTEZUMA.CALCTOOLS.CALCFUNCTIONS.PYTHON.INTERPOLATIONIMPL.INTERPO2(B28,A28,Débit!A$1:AZ$38)</f>
        <v>0.495049592736353</v>
      </c>
      <c r="D28" s="10" t="n">
        <f aca="false">ASTROS.MONTEZUMA.CALCTOOLS.CALCFUNCTIONS.PYTHON.INTERPOLATIONIMPL.INTERPO2(B28,A28,Rendement!A$1:AZ$38)</f>
        <v>0.931384466559446</v>
      </c>
      <c r="E28" s="10" t="n">
        <f aca="false">D28+0.0179</f>
        <v>0.949284466559446</v>
      </c>
      <c r="F28" s="11" t="n">
        <f aca="false">C28*D^2*SQRT(H)</f>
        <v>152.336682254559</v>
      </c>
      <c r="G28" s="7" t="n">
        <f aca="false">ρ*g*H*F28*E28</f>
        <v>425653972.991839</v>
      </c>
    </row>
    <row r="29" customFormat="false" ht="13.8" hidden="false" customHeight="false" outlineLevel="0" collapsed="false">
      <c r="A29" s="8" t="n">
        <f aca="false">ntpm*D/SQRT(H)</f>
        <v>54.7544561542711</v>
      </c>
      <c r="B29" s="7" t="n">
        <v>18.5</v>
      </c>
      <c r="C29" s="9" t="n">
        <f aca="false">ASTROS.MONTEZUMA.CALCTOOLS.CALCFUNCTIONS.PYTHON.INTERPOLATIONIMPL.INTERPO2(B29,A29,Débit!A$1:AZ$38)</f>
        <v>0.502348393609377</v>
      </c>
      <c r="D29" s="10" t="n">
        <f aca="false">ASTROS.MONTEZUMA.CALCTOOLS.CALCFUNCTIONS.PYTHON.INTERPOLATIONIMPL.INTERPO2(B29,A29,Rendement!A$1:AZ$38)</f>
        <v>0.932897211731038</v>
      </c>
      <c r="E29" s="10" t="n">
        <f aca="false">D29+0.0179</f>
        <v>0.950797211731038</v>
      </c>
      <c r="F29" s="11" t="n">
        <f aca="false">C29*D^2*SQRT(H)</f>
        <v>154.582669577339</v>
      </c>
      <c r="G29" s="7" t="n">
        <f aca="false">ρ*g*H*F29*E29</f>
        <v>432617941.673009</v>
      </c>
    </row>
    <row r="30" customFormat="false" ht="13.8" hidden="false" customHeight="false" outlineLevel="0" collapsed="false">
      <c r="A30" s="8" t="n">
        <f aca="false">ntpm*D/SQRT(H)</f>
        <v>54.7544561542711</v>
      </c>
      <c r="B30" s="7" t="n">
        <v>18.75</v>
      </c>
      <c r="C30" s="9" t="n">
        <f aca="false">ASTROS.MONTEZUMA.CALCTOOLS.CALCFUNCTIONS.PYTHON.INTERPOLATIONIMPL.INTERPO2(B30,A30,Débit!A$1:AZ$38)</f>
        <v>0.509543930357862</v>
      </c>
      <c r="D30" s="10" t="n">
        <f aca="false">ASTROS.MONTEZUMA.CALCTOOLS.CALCFUNCTIONS.PYTHON.INTERPOLATIONIMPL.INTERPO2(B30,A30,Rendement!A$1:AZ$38)</f>
        <v>0.934324688103767</v>
      </c>
      <c r="E30" s="10" t="n">
        <f aca="false">D30+0.0179</f>
        <v>0.952224688103767</v>
      </c>
      <c r="F30" s="11" t="n">
        <f aca="false">C30*D^2*SQRT(H)</f>
        <v>156.796880459215</v>
      </c>
      <c r="G30" s="7" t="n">
        <f aca="false">ρ*g*H*F30*E30</f>
        <v>439473486.552524</v>
      </c>
    </row>
    <row r="31" customFormat="false" ht="13.8" hidden="false" customHeight="false" outlineLevel="0" collapsed="false">
      <c r="A31" s="8" t="n">
        <f aca="false">ntpm*D/SQRT(H)</f>
        <v>54.7544561542711</v>
      </c>
      <c r="B31" s="7" t="n">
        <v>19</v>
      </c>
      <c r="C31" s="9" t="n">
        <f aca="false">ASTROS.MONTEZUMA.CALCTOOLS.CALCFUNCTIONS.PYTHON.INTERPOLATIONIMPL.INTERPO2(B31,A31,Débit!A$1:AZ$38)</f>
        <v>0.51668759370135</v>
      </c>
      <c r="D31" s="10" t="n">
        <f aca="false">ASTROS.MONTEZUMA.CALCTOOLS.CALCFUNCTIONS.PYTHON.INTERPOLATIONIMPL.INTERPO2(B31,A31,Rendement!A$1:AZ$38)</f>
        <v>0.935107617800383</v>
      </c>
      <c r="E31" s="10" t="n">
        <f aca="false">D31+0.0179</f>
        <v>0.953007617800383</v>
      </c>
      <c r="F31" s="11" t="n">
        <f aca="false">C31*D^2*SQRT(H)</f>
        <v>158.995128854643</v>
      </c>
      <c r="G31" s="7" t="n">
        <f aca="false">ρ*g*H*F31*E31</f>
        <v>446001187.73692</v>
      </c>
    </row>
    <row r="32" customFormat="false" ht="13.8" hidden="false" customHeight="false" outlineLevel="0" collapsed="false">
      <c r="A32" s="8" t="n">
        <f aca="false">ntpm*D/SQRT(H)</f>
        <v>54.7544561542711</v>
      </c>
      <c r="B32" s="7" t="n">
        <v>19.25</v>
      </c>
      <c r="C32" s="9" t="n">
        <f aca="false">ASTROS.MONTEZUMA.CALCTOOLS.CALCFUNCTIONS.PYTHON.INTERPOLATIONIMPL.INTERPO2(B32,A32,Débit!A$1:AZ$38)</f>
        <v>0.523762271012189</v>
      </c>
      <c r="D32" s="10" t="n">
        <f aca="false">ASTROS.MONTEZUMA.CALCTOOLS.CALCFUNCTIONS.PYTHON.INTERPOLATIONIMPL.INTERPO2(B32,A32,Rendement!A$1:AZ$38)</f>
        <v>0.935405040252278</v>
      </c>
      <c r="E32" s="10" t="n">
        <f aca="false">D32+0.0179</f>
        <v>0.953305040252278</v>
      </c>
      <c r="F32" s="11" t="n">
        <f aca="false">C32*D^2*SQRT(H)</f>
        <v>161.172148865099</v>
      </c>
      <c r="G32" s="7" t="n">
        <f aca="false">ρ*g*H*F32*E32</f>
        <v>452249098.259135</v>
      </c>
    </row>
    <row r="33" customFormat="false" ht="13.8" hidden="false" customHeight="false" outlineLevel="0" collapsed="false">
      <c r="A33" s="8" t="n">
        <f aca="false">ntpm*D/SQRT(H)</f>
        <v>54.7544561542711</v>
      </c>
      <c r="B33" s="7" t="n">
        <v>19.5</v>
      </c>
      <c r="C33" s="9" t="n">
        <f aca="false">ASTROS.MONTEZUMA.CALCTOOLS.CALCFUNCTIONS.PYTHON.INTERPOLATIONIMPL.INTERPO2(B33,A33,Débit!A$1:AZ$38)</f>
        <v>0.530499047192468</v>
      </c>
      <c r="D33" s="10" t="n">
        <f aca="false">ASTROS.MONTEZUMA.CALCTOOLS.CALCFUNCTIONS.PYTHON.INTERPOLATIONIMPL.INTERPO2(B33,A33,Rendement!A$1:AZ$38)</f>
        <v>0.935303535302949</v>
      </c>
      <c r="E33" s="10" t="n">
        <f aca="false">D33+0.0179</f>
        <v>0.953203535302949</v>
      </c>
      <c r="F33" s="11" t="n">
        <f aca="false">C33*D^2*SQRT(H)</f>
        <v>163.24518992493</v>
      </c>
      <c r="G33" s="7" t="n">
        <f aca="false">ρ*g*H*F33*E33</f>
        <v>458017278.651923</v>
      </c>
    </row>
    <row r="34" customFormat="false" ht="13.8" hidden="false" customHeight="false" outlineLevel="0" collapsed="false">
      <c r="A34" s="8" t="n">
        <f aca="false">ntpm*D/SQRT(H)</f>
        <v>54.7544561542711</v>
      </c>
      <c r="B34" s="7" t="n">
        <v>19.75</v>
      </c>
      <c r="C34" s="9" t="n">
        <f aca="false">ASTROS.MONTEZUMA.CALCTOOLS.CALCFUNCTIONS.PYTHON.INTERPOLATIONIMPL.INTERPO2(B34,A34,Débit!A$1:AZ$38)</f>
        <v>0.536874015075481</v>
      </c>
      <c r="D34" s="10" t="n">
        <f aca="false">ASTROS.MONTEZUMA.CALCTOOLS.CALCFUNCTIONS.PYTHON.INTERPOLATIONIMPL.INTERPO2(B34,A34,Rendement!A$1:AZ$38)</f>
        <v>0.935068056405661</v>
      </c>
      <c r="E34" s="10" t="n">
        <f aca="false">D34+0.0179</f>
        <v>0.952968056405661</v>
      </c>
      <c r="F34" s="11" t="n">
        <f aca="false">C34*D^2*SQRT(H)</f>
        <v>165.206895319757</v>
      </c>
      <c r="G34" s="7" t="n">
        <f aca="false">ρ*g*H*F34*E34</f>
        <v>463406730.432129</v>
      </c>
    </row>
    <row r="35" customFormat="false" ht="13.8" hidden="false" customHeight="false" outlineLevel="0" collapsed="false">
      <c r="A35" s="8" t="n">
        <f aca="false">ntpm*D/SQRT(H)</f>
        <v>54.7544561542711</v>
      </c>
      <c r="B35" s="7" t="n">
        <v>20</v>
      </c>
      <c r="C35" s="9" t="n">
        <f aca="false">ASTROS.MONTEZUMA.CALCTOOLS.CALCFUNCTIONS.PYTHON.INTERPOLATIONIMPL.INTERPO2(B35,A35,Débit!A$1:AZ$38)</f>
        <v>0.542992344626486</v>
      </c>
      <c r="D35" s="10" t="n">
        <f aca="false">ASTROS.MONTEZUMA.CALCTOOLS.CALCFUNCTIONS.PYTHON.INTERPOLATIONIMPL.INTERPO2(B35,A35,Rendement!A$1:AZ$38)</f>
        <v>0.93465939410746</v>
      </c>
      <c r="E35" s="10" t="n">
        <f aca="false">D35+0.0179</f>
        <v>0.95255939410746</v>
      </c>
      <c r="F35" s="11" t="n">
        <f aca="false">C35*D^2*SQRT(H)</f>
        <v>167.089627955872</v>
      </c>
      <c r="G35" s="7" t="n">
        <f aca="false">ρ*g*H*F35*E35</f>
        <v>468486823.41728</v>
      </c>
    </row>
    <row r="36" customFormat="false" ht="13.8" hidden="false" customHeight="false" outlineLevel="0" collapsed="false">
      <c r="A36" s="8" t="n">
        <f aca="false">ntpm*D/SQRT(H)</f>
        <v>54.7544561542711</v>
      </c>
      <c r="B36" s="7" t="n">
        <v>20.25</v>
      </c>
      <c r="C36" s="9" t="n">
        <f aca="false">ASTROS.MONTEZUMA.CALCTOOLS.CALCFUNCTIONS.PYTHON.INTERPOLATIONIMPL.INTERPO2(B36,A36,Débit!A$1:AZ$38)</f>
        <v>0.54886658102499</v>
      </c>
      <c r="D36" s="10" t="n">
        <f aca="false">ASTROS.MONTEZUMA.CALCTOOLS.CALCFUNCTIONS.PYTHON.INTERPOLATIONIMPL.INTERPO2(B36,A36,Rendement!A$1:AZ$38)</f>
        <v>0.934112612594165</v>
      </c>
      <c r="E36" s="10" t="n">
        <f aca="false">D36+0.0179</f>
        <v>0.952012612594165</v>
      </c>
      <c r="F36" s="11" t="n">
        <f aca="false">C36*D^2*SQRT(H)</f>
        <v>168.89724823646</v>
      </c>
      <c r="G36" s="7" t="n">
        <f aca="false">ρ*g*H*F36*E36</f>
        <v>473283212.394583</v>
      </c>
    </row>
    <row r="37" customFormat="false" ht="13.8" hidden="false" customHeight="false" outlineLevel="0" collapsed="false">
      <c r="A37" s="8" t="n">
        <f aca="false">ntpm*D/SQRT(H)</f>
        <v>54.7544561542711</v>
      </c>
      <c r="B37" s="7" t="n">
        <v>20.5</v>
      </c>
      <c r="C37" s="9" t="n">
        <f aca="false">ASTROS.MONTEZUMA.CALCTOOLS.CALCFUNCTIONS.PYTHON.INTERPOLATIONIMPL.INTERPO2(B37,A37,Débit!A$1:AZ$38)</f>
        <v>0.554371919082541</v>
      </c>
      <c r="D37" s="10" t="n">
        <f aca="false">ASTROS.MONTEZUMA.CALCTOOLS.CALCFUNCTIONS.PYTHON.INTERPOLATIONIMPL.INTERPO2(B37,A37,Rendement!A$1:AZ$38)</f>
        <v>0.933391619131062</v>
      </c>
      <c r="E37" s="10" t="n">
        <f aca="false">D37+0.0179</f>
        <v>0.951291619131062</v>
      </c>
      <c r="F37" s="11" t="n">
        <f aca="false">C37*D^2*SQRT(H)</f>
        <v>170.59135110349</v>
      </c>
      <c r="G37" s="7" t="n">
        <f aca="false">ρ*g*H*F37*E37</f>
        <v>477668391.196032</v>
      </c>
    </row>
    <row r="38" customFormat="false" ht="13.8" hidden="false" customHeight="false" outlineLevel="0" collapsed="false">
      <c r="A38" s="8" t="n">
        <f aca="false">ntpm*D/SQRT(H)</f>
        <v>54.7544561542711</v>
      </c>
      <c r="B38" s="7" t="n">
        <v>20.75</v>
      </c>
      <c r="C38" s="9" t="n">
        <f aca="false">ASTROS.MONTEZUMA.CALCTOOLS.CALCFUNCTIONS.PYTHON.INTERPOLATIONIMPL.INTERPO2(B38,A38,Débit!A$1:AZ$38)</f>
        <v>0.559363341566985</v>
      </c>
      <c r="D38" s="10" t="n">
        <f aca="false">ASTROS.MONTEZUMA.CALCTOOLS.CALCFUNCTIONS.PYTHON.INTERPOLATIONIMPL.INTERPO2(B38,A38,Rendement!A$1:AZ$38)</f>
        <v>0.932345508359187</v>
      </c>
      <c r="E38" s="10" t="n">
        <f aca="false">D38+0.0179</f>
        <v>0.950245508359187</v>
      </c>
      <c r="F38" s="11" t="n">
        <f aca="false">C38*D^2*SQRT(H)</f>
        <v>172.127311847965</v>
      </c>
      <c r="G38" s="7" t="n">
        <f aca="false">ρ*g*H*F38*E38</f>
        <v>481439185.751696</v>
      </c>
    </row>
    <row r="39" customFormat="false" ht="13.8" hidden="false" customHeight="false" outlineLevel="0" collapsed="false">
      <c r="A39" s="8" t="n">
        <f aca="false">ntpm*D/SQRT(H)</f>
        <v>54.7544561542711</v>
      </c>
      <c r="B39" s="7" t="n">
        <v>21</v>
      </c>
      <c r="C39" s="9" t="n">
        <f aca="false">ASTROS.MONTEZUMA.CALCTOOLS.CALCFUNCTIONS.PYTHON.INTERPOLATIONIMPL.INTERPO2(B39,A39,Débit!A$1:AZ$38)</f>
        <v>0.564078318511253</v>
      </c>
      <c r="D39" s="10" t="n">
        <f aca="false">ASTROS.MONTEZUMA.CALCTOOLS.CALCFUNCTIONS.PYTHON.INTERPOLATIONIMPL.INTERPO2(B39,A39,Rendement!A$1:AZ$38)</f>
        <v>0.931025746834895</v>
      </c>
      <c r="E39" s="10" t="n">
        <f aca="false">D39+0.0179</f>
        <v>0.948925746834895</v>
      </c>
      <c r="F39" s="11" t="n">
        <f aca="false">C39*D^2*SQRT(H)</f>
        <v>173.578204758767</v>
      </c>
      <c r="G39" s="7" t="n">
        <f aca="false">ρ*g*H*F39*E39</f>
        <v>484823035.962564</v>
      </c>
    </row>
    <row r="40" customFormat="false" ht="13.8" hidden="false" customHeight="false" outlineLevel="0" collapsed="false">
      <c r="A40" s="8" t="n">
        <f aca="false">ntpm*D/SQRT(H)</f>
        <v>54.7544561542711</v>
      </c>
      <c r="B40" s="7" t="n">
        <v>21.25</v>
      </c>
      <c r="C40" s="9" t="n">
        <f aca="false">ASTROS.MONTEZUMA.CALCTOOLS.CALCFUNCTIONS.PYTHON.INTERPOLATIONIMPL.INTERPO2(B40,A40,Débit!A$1:AZ$38)</f>
        <v>0.568758852303849</v>
      </c>
      <c r="D40" s="10" t="n">
        <f aca="false">ASTROS.MONTEZUMA.CALCTOOLS.CALCFUNCTIONS.PYTHON.INTERPOLATIONIMPL.INTERPO2(B40,A40,Rendement!A$1:AZ$38)</f>
        <v>0.92961473953803</v>
      </c>
      <c r="E40" s="10" t="n">
        <f aca="false">D40+0.0179</f>
        <v>0.94751473953803</v>
      </c>
      <c r="F40" s="11" t="n">
        <f aca="false">C40*D^2*SQRT(H)</f>
        <v>175.018498821435</v>
      </c>
      <c r="G40" s="7" t="n">
        <f aca="false">ρ*g*H*F40*E40</f>
        <v>488119045.272777</v>
      </c>
    </row>
    <row r="41" customFormat="false" ht="13.8" hidden="false" customHeight="false" outlineLevel="0" collapsed="false">
      <c r="A41" s="8" t="n">
        <f aca="false">ntpm*D/SQRT(H)</f>
        <v>54.7544561542711</v>
      </c>
      <c r="B41" s="7" t="n">
        <v>21.5</v>
      </c>
      <c r="C41" s="9" t="n">
        <f aca="false">ASTROS.MONTEZUMA.CALCTOOLS.CALCFUNCTIONS.PYTHON.INTERPOLATIONIMPL.INTERPO2(B41,A41,Débit!A$1:AZ$38)</f>
        <v>0.573504359980386</v>
      </c>
      <c r="D41" s="10" t="n">
        <f aca="false">ASTROS.MONTEZUMA.CALCTOOLS.CALCFUNCTIONS.PYTHON.INTERPOLATIONIMPL.INTERPO2(B41,A41,Rendement!A$1:AZ$38)</f>
        <v>0.928245002298971</v>
      </c>
      <c r="E41" s="10" t="n">
        <f aca="false">D41+0.0179</f>
        <v>0.946145002298971</v>
      </c>
      <c r="F41" s="11" t="n">
        <f aca="false">C41*D^2*SQRT(H)</f>
        <v>176.478786650501</v>
      </c>
      <c r="G41" s="7" t="n">
        <f aca="false">ρ*g*H*F41*E41</f>
        <v>491480207.534151</v>
      </c>
    </row>
    <row r="42" customFormat="false" ht="13.8" hidden="false" customHeight="false" outlineLevel="0" collapsed="false">
      <c r="A42" s="8" t="n">
        <f aca="false">ntpm*D/SQRT(H)</f>
        <v>54.7544561542711</v>
      </c>
      <c r="B42" s="7" t="n">
        <v>21.75</v>
      </c>
      <c r="C42" s="9" t="n">
        <f aca="false">ASTROS.MONTEZUMA.CALCTOOLS.CALCFUNCTIONS.PYTHON.INTERPOLATIONIMPL.INTERPO2(B42,A42,Débit!A$1:AZ$38)</f>
        <v>0.57831185317943</v>
      </c>
      <c r="D42" s="10" t="n">
        <f aca="false">ASTROS.MONTEZUMA.CALCTOOLS.CALCFUNCTIONS.PYTHON.INTERPOLATIONIMPL.INTERPO2(B42,A42,Rendement!A$1:AZ$38)</f>
        <v>0.926958550458184</v>
      </c>
      <c r="E42" s="10" t="n">
        <f aca="false">D42+0.0179</f>
        <v>0.944858550458184</v>
      </c>
      <c r="F42" s="11" t="n">
        <f aca="false">C42*D^2*SQRT(H)</f>
        <v>177.958148667255</v>
      </c>
      <c r="G42" s="7" t="n">
        <f aca="false">ρ*g*H*F42*E42</f>
        <v>494926263.776921</v>
      </c>
    </row>
    <row r="43" customFormat="false" ht="13.8" hidden="false" customHeight="false" outlineLevel="0" collapsed="false">
      <c r="A43" s="8" t="n">
        <f aca="false">ntpm*D/SQRT(H)</f>
        <v>54.7544561542711</v>
      </c>
      <c r="B43" s="7" t="n">
        <v>22</v>
      </c>
      <c r="C43" s="9" t="n">
        <f aca="false">ASTROS.MONTEZUMA.CALCTOOLS.CALCFUNCTIONS.PYTHON.INTERPOLATIONIMPL.INTERPO2(B43,A43,Débit!A$1:AZ$38)</f>
        <v>0.583091429915944</v>
      </c>
      <c r="D43" s="10" t="n">
        <f aca="false">ASTROS.MONTEZUMA.CALCTOOLS.CALCFUNCTIONS.PYTHON.INTERPOLATIONIMPL.INTERPO2(B43,A43,Rendement!A$1:AZ$38)</f>
        <v>0.925678368824726</v>
      </c>
      <c r="E43" s="10" t="n">
        <f aca="false">D43+0.0179</f>
        <v>0.943578368824726</v>
      </c>
      <c r="F43" s="11" t="n">
        <f aca="false">C43*D^2*SQRT(H)</f>
        <v>179.428920228943</v>
      </c>
      <c r="G43" s="7" t="n">
        <f aca="false">ρ*g*H*F43*E43</f>
        <v>498340569.341462</v>
      </c>
    </row>
    <row r="44" customFormat="false" ht="13.8" hidden="false" customHeight="false" outlineLevel="0" collapsed="false">
      <c r="A44" s="8" t="n">
        <f aca="false">ntpm*D/SQRT(H)</f>
        <v>54.7544561542711</v>
      </c>
      <c r="B44" s="7" t="n">
        <v>22.25</v>
      </c>
      <c r="C44" s="9" t="n">
        <f aca="false">ASTROS.MONTEZUMA.CALCTOOLS.CALCFUNCTIONS.PYTHON.INTERPOLATIONIMPL.INTERPO2(B44,A44,Débit!A$1:AZ$38)</f>
        <v>0.587799831511162</v>
      </c>
      <c r="D44" s="10" t="n">
        <f aca="false">ASTROS.MONTEZUMA.CALCTOOLS.CALCFUNCTIONS.PYTHON.INTERPOLATIONIMPL.INTERPO2(B44,A44,Rendement!A$1:AZ$38)</f>
        <v>0.924318209196129</v>
      </c>
      <c r="E44" s="10" t="n">
        <f aca="false">D44+0.0179</f>
        <v>0.942218209196129</v>
      </c>
      <c r="F44" s="11" t="n">
        <f aca="false">C44*D^2*SQRT(H)</f>
        <v>180.877789773048</v>
      </c>
      <c r="G44" s="7" t="n">
        <f aca="false">ρ*g*H*F44*E44</f>
        <v>501640462.684077</v>
      </c>
    </row>
    <row r="45" customFormat="false" ht="13.8" hidden="false" customHeight="false" outlineLevel="0" collapsed="false">
      <c r="A45" s="8" t="n">
        <f aca="false">ntpm*D/SQRT(H)</f>
        <v>54.7544561542711</v>
      </c>
      <c r="B45" s="7" t="n">
        <v>22.5</v>
      </c>
      <c r="C45" s="9" t="n">
        <f aca="false">ASTROS.MONTEZUMA.CALCTOOLS.CALCFUNCTIONS.PYTHON.INTERPOLATIONIMPL.INTERPO2(B45,A45,Débit!A$1:AZ$38)</f>
        <v>0.592504057936988</v>
      </c>
      <c r="D45" s="10" t="n">
        <f aca="false">ASTROS.MONTEZUMA.CALCTOOLS.CALCFUNCTIONS.PYTHON.INTERPOLATIONIMPL.INTERPO2(B45,A45,Rendement!A$1:AZ$38)</f>
        <v>0.922854547531882</v>
      </c>
      <c r="E45" s="10" t="n">
        <f aca="false">D45+0.0179</f>
        <v>0.940754547531882</v>
      </c>
      <c r="F45" s="11" t="n">
        <f aca="false">C45*D^2*SQRT(H)</f>
        <v>182.325374533846</v>
      </c>
      <c r="G45" s="7" t="n">
        <f aca="false">ρ*g*H*F45*E45</f>
        <v>504869650.862467</v>
      </c>
    </row>
    <row r="46" customFormat="false" ht="13.8" hidden="false" customHeight="false" outlineLevel="0" collapsed="false">
      <c r="A46" s="8" t="n">
        <f aca="false">ntpm*D/SQRT(H)</f>
        <v>54.7544561542711</v>
      </c>
      <c r="B46" s="7" t="n">
        <v>22.75</v>
      </c>
      <c r="C46" s="9" t="n">
        <f aca="false">ASTROS.MONTEZUMA.CALCTOOLS.CALCFUNCTIONS.PYTHON.INTERPOLATIONIMPL.INTERPO2(B46,A46,Débit!A$1:AZ$38)</f>
        <v>0.597316696389247</v>
      </c>
      <c r="D46" s="10" t="n">
        <f aca="false">ASTROS.MONTEZUMA.CALCTOOLS.CALCFUNCTIONS.PYTHON.INTERPOLATIONIMPL.INTERPO2(B46,A46,Rendement!A$1:AZ$38)</f>
        <v>0.921301719077741</v>
      </c>
      <c r="E46" s="10" t="n">
        <f aca="false">D46+0.0179</f>
        <v>0.939201719077741</v>
      </c>
      <c r="F46" s="11" t="n">
        <f aca="false">C46*D^2*SQRT(H)</f>
        <v>183.806319848144</v>
      </c>
      <c r="G46" s="7" t="n">
        <f aca="false">ρ*g*H*F46*E46</f>
        <v>508130358.312975</v>
      </c>
    </row>
    <row r="47" customFormat="false" ht="13.8" hidden="false" customHeight="false" outlineLevel="0" collapsed="false">
      <c r="A47" s="8" t="n">
        <f aca="false">ntpm*D/SQRT(H)</f>
        <v>54.7544561542711</v>
      </c>
      <c r="B47" s="7" t="n">
        <v>23</v>
      </c>
      <c r="C47" s="9" t="n">
        <f aca="false">ASTROS.MONTEZUMA.CALCTOOLS.CALCFUNCTIONS.PYTHON.INTERPOLATIONIMPL.INTERPO2(B47,A47,Débit!A$1:AZ$38)</f>
        <v>0.602252246516955</v>
      </c>
      <c r="D47" s="10" t="n">
        <f aca="false">ASTROS.MONTEZUMA.CALCTOOLS.CALCFUNCTIONS.PYTHON.INTERPOLATIONIMPL.INTERPO2(B47,A47,Rendement!A$1:AZ$38)</f>
        <v>0.919660465241718</v>
      </c>
      <c r="E47" s="10" t="n">
        <f aca="false">D47+0.0179</f>
        <v>0.937560465241718</v>
      </c>
      <c r="F47" s="11" t="n">
        <f aca="false">C47*D^2*SQRT(H)</f>
        <v>185.325087548568</v>
      </c>
      <c r="G47" s="7" t="n">
        <f aca="false">ρ*g*H*F47*E47</f>
        <v>511433679.092102</v>
      </c>
    </row>
    <row r="48" customFormat="false" ht="13.8" hidden="false" customHeight="false" outlineLevel="0" collapsed="false">
      <c r="A48" s="8" t="n">
        <f aca="false">ntpm*D/SQRT(H)</f>
        <v>54.7544561542711</v>
      </c>
      <c r="B48" s="7" t="n">
        <v>23.25</v>
      </c>
      <c r="C48" s="9" t="n">
        <f aca="false">ASTROS.MONTEZUMA.CALCTOOLS.CALCFUNCTIONS.PYTHON.INTERPOLATIONIMPL.INTERPO2(B48,A48,Débit!A$1:AZ$38)</f>
        <v>0.60720807540326</v>
      </c>
      <c r="D48" s="10" t="n">
        <f aca="false">ASTROS.MONTEZUMA.CALCTOOLS.CALCFUNCTIONS.PYTHON.INTERPOLATIONIMPL.INTERPO2(B48,A48,Rendement!A$1:AZ$38)</f>
        <v>0.917907271963482</v>
      </c>
      <c r="E48" s="10" t="n">
        <f aca="false">D48+0.0179</f>
        <v>0.935807271963482</v>
      </c>
      <c r="F48" s="11" t="n">
        <f aca="false">C48*D^2*SQRT(H)</f>
        <v>186.850095429472</v>
      </c>
      <c r="G48" s="7" t="n">
        <f aca="false">ρ*g*H*F48*E48</f>
        <v>514677951.560524</v>
      </c>
    </row>
    <row r="49" customFormat="false" ht="13.8" hidden="false" customHeight="false" outlineLevel="0" collapsed="false">
      <c r="A49" s="8" t="n">
        <f aca="false">ntpm*D/SQRT(H)</f>
        <v>54.7544561542711</v>
      </c>
      <c r="B49" s="7" t="n">
        <v>23.5</v>
      </c>
      <c r="C49" s="9" t="n">
        <f aca="false">ASTROS.MONTEZUMA.CALCTOOLS.CALCFUNCTIONS.PYTHON.INTERPOLATIONIMPL.INTERPO2(B49,A49,Débit!A$1:AZ$38)</f>
        <v>0.612106430606045</v>
      </c>
      <c r="D49" s="10" t="n">
        <f aca="false">ASTROS.MONTEZUMA.CALCTOOLS.CALCFUNCTIONS.PYTHON.INTERPOLATIONIMPL.INTERPO2(B49,A49,Rendement!A$1:AZ$38)</f>
        <v>0.91603161302838</v>
      </c>
      <c r="E49" s="10" t="n">
        <f aca="false">D49+0.0179</f>
        <v>0.93393161302838</v>
      </c>
      <c r="F49" s="11" t="n">
        <f aca="false">C49*D^2*SQRT(H)</f>
        <v>188.357417505978</v>
      </c>
      <c r="G49" s="7" t="n">
        <f aca="false">ρ*g*H*F49*E49</f>
        <v>517789963.06743</v>
      </c>
    </row>
    <row r="50" customFormat="false" ht="13.8" hidden="false" customHeight="false" outlineLevel="0" collapsed="false">
      <c r="A50" s="8" t="n">
        <f aca="false">ntpm*D/SQRT(H)</f>
        <v>54.7544561542711</v>
      </c>
      <c r="B50" s="7" t="n">
        <v>23.75</v>
      </c>
      <c r="C50" s="9" t="n">
        <f aca="false">ASTROS.MONTEZUMA.CALCTOOLS.CALCFUNCTIONS.PYTHON.INTERPOLATIONIMPL.INTERPO2(B50,A50,Débit!A$1:AZ$38)</f>
        <v>0.616934609695397</v>
      </c>
      <c r="D50" s="10" t="n">
        <f aca="false">ASTROS.MONTEZUMA.CALCTOOLS.CALCFUNCTIONS.PYTHON.INTERPOLATIONIMPL.INTERPO2(B50,A50,Rendement!A$1:AZ$38)</f>
        <v>0.914058401334968</v>
      </c>
      <c r="E50" s="10" t="n">
        <f aca="false">D50+0.0179</f>
        <v>0.931958401334968</v>
      </c>
      <c r="F50" s="11" t="n">
        <f aca="false">C50*D^2*SQRT(H)</f>
        <v>189.843144985799</v>
      </c>
      <c r="G50" s="7" t="n">
        <f aca="false">ρ*g*H*F50*E50</f>
        <v>520771575.460934</v>
      </c>
    </row>
    <row r="51" customFormat="false" ht="13.8" hidden="false" customHeight="false" outlineLevel="0" collapsed="false">
      <c r="A51" s="8" t="n">
        <f aca="false">ntpm*D/SQRT(H)</f>
        <v>54.7544561542711</v>
      </c>
      <c r="B51" s="7" t="n">
        <v>24</v>
      </c>
      <c r="C51" s="9" t="n">
        <f aca="false">ASTROS.MONTEZUMA.CALCTOOLS.CALCFUNCTIONS.PYTHON.INTERPOLATIONIMPL.INTERPO2(B51,A51,Débit!A$1:AZ$38)</f>
        <v>0.621680314370831</v>
      </c>
      <c r="D51" s="10" t="n">
        <f aca="false">ASTROS.MONTEZUMA.CALCTOOLS.CALCFUNCTIONS.PYTHON.INTERPOLATIONIMPL.INTERPO2(B51,A51,Rendement!A$1:AZ$38)</f>
        <v>0.91205280032304</v>
      </c>
      <c r="E51" s="10" t="n">
        <f aca="false">D51+0.0179</f>
        <v>0.92995280032304</v>
      </c>
      <c r="F51" s="11" t="n">
        <f aca="false">C51*D^2*SQRT(H)</f>
        <v>191.303493435374</v>
      </c>
      <c r="G51" s="7" t="n">
        <f aca="false">ρ*g*H*F51*E51</f>
        <v>523648219.856749</v>
      </c>
    </row>
    <row r="52" customFormat="false" ht="13.8" hidden="false" customHeight="false" outlineLevel="0" collapsed="false">
      <c r="A52" s="8" t="n">
        <f aca="false">ntpm*D/SQRT(H)</f>
        <v>54.7544561542711</v>
      </c>
      <c r="B52" s="7" t="n">
        <v>24.25</v>
      </c>
      <c r="C52" s="9" t="n">
        <f aca="false">ASTROS.MONTEZUMA.CALCTOOLS.CALCFUNCTIONS.PYTHON.INTERPOLATIONIMPL.INTERPO2(B52,A52,Débit!A$1:AZ$38)</f>
        <v>0.626426019046266</v>
      </c>
      <c r="D52" s="10" t="n">
        <f aca="false">ASTROS.MONTEZUMA.CALCTOOLS.CALCFUNCTIONS.PYTHON.INTERPOLATIONIMPL.INTERPO2(B52,A52,Rendement!A$1:AZ$38)</f>
        <v>0.910047199311112</v>
      </c>
      <c r="E52" s="10" t="n">
        <f aca="false">D52+0.0179</f>
        <v>0.927947199311112</v>
      </c>
      <c r="F52" s="11" t="n">
        <f aca="false">C52*D^2*SQRT(H)</f>
        <v>192.76384188495</v>
      </c>
      <c r="G52" s="7" t="n">
        <f aca="false">ρ*g*H*F52*E52</f>
        <v>526507622.283809</v>
      </c>
    </row>
    <row r="53" customFormat="false" ht="13.8" hidden="false" customHeight="false" outlineLevel="0" collapsed="false">
      <c r="A53" s="8" t="n">
        <f aca="false">ntpm*D/SQRT(H)</f>
        <v>54.7544561542711</v>
      </c>
      <c r="B53" s="7" t="n">
        <v>24.5</v>
      </c>
      <c r="C53" s="9" t="n">
        <f aca="false">ASTROS.MONTEZUMA.CALCTOOLS.CALCFUNCTIONS.PYTHON.INTERPOLATIONIMPL.INTERPO2(B53,A53,Débit!A$1:AZ$38)</f>
        <v>0.6311717237217</v>
      </c>
      <c r="D53" s="10" t="n">
        <f aca="false">ASTROS.MONTEZUMA.CALCTOOLS.CALCFUNCTIONS.PYTHON.INTERPOLATIONIMPL.INTERPO2(B53,A53,Rendement!A$1:AZ$38)</f>
        <v>0.908041598299183</v>
      </c>
      <c r="E53" s="10" t="n">
        <f aca="false">D53+0.0179</f>
        <v>0.925941598299183</v>
      </c>
      <c r="F53" s="11" t="n">
        <f aca="false">C53*D^2*SQRT(H)</f>
        <v>194.224190334526</v>
      </c>
      <c r="G53" s="7" t="n">
        <f aca="false">ρ*g*H*F53*E53</f>
        <v>529349782.742114</v>
      </c>
    </row>
    <row r="54" customFormat="false" ht="13.8" hidden="false" customHeight="false" outlineLevel="0" collapsed="false">
      <c r="A54" s="8" t="n">
        <f aca="false">ntpm*D/SQRT(H)</f>
        <v>54.7544561542711</v>
      </c>
      <c r="B54" s="7" t="n">
        <v>24.75</v>
      </c>
      <c r="C54" s="9" t="n">
        <f aca="false">ASTROS.MONTEZUMA.CALCTOOLS.CALCFUNCTIONS.PYTHON.INTERPOLATIONIMPL.INTERPO2(B54,A54,Débit!A$1:AZ$38)</f>
        <v>0.635917428397135</v>
      </c>
      <c r="D54" s="10" t="n">
        <f aca="false">ASTROS.MONTEZUMA.CALCTOOLS.CALCFUNCTIONS.PYTHON.INTERPOLATIONIMPL.INTERPO2(B54,A54,Rendement!A$1:AZ$38)</f>
        <v>0.906035997287255</v>
      </c>
      <c r="E54" s="10" t="n">
        <f aca="false">D54+0.0179</f>
        <v>0.923935997287255</v>
      </c>
      <c r="F54" s="11" t="n">
        <f aca="false">C54*D^2*SQRT(H)</f>
        <v>195.684538784102</v>
      </c>
      <c r="G54" s="7" t="n">
        <f aca="false">ρ*g*H*F54*E54</f>
        <v>532174701.231663</v>
      </c>
    </row>
    <row r="55" customFormat="false" ht="13.8" hidden="false" customHeight="false" outlineLevel="0" collapsed="false">
      <c r="A55" s="8" t="n">
        <f aca="false">ntpm*D/SQRT(H)</f>
        <v>54.7544561542711</v>
      </c>
      <c r="B55" s="7" t="n">
        <v>25</v>
      </c>
      <c r="C55" s="9" t="n">
        <f aca="false">ASTROS.MONTEZUMA.CALCTOOLS.CALCFUNCTIONS.PYTHON.INTERPOLATIONIMPL.INTERPO2(B55,A55,Débit!A$1:AZ$38)</f>
        <v>0.640663133072569</v>
      </c>
      <c r="D55" s="10" t="n">
        <f aca="false">ASTROS.MONTEZUMA.CALCTOOLS.CALCFUNCTIONS.PYTHON.INTERPOLATIONIMPL.INTERPO2(B55,A55,Rendement!A$1:AZ$38)</f>
        <v>0.904030396275327</v>
      </c>
      <c r="E55" s="10" t="n">
        <f aca="false">D55+0.0179</f>
        <v>0.921930396275327</v>
      </c>
      <c r="F55" s="11" t="n">
        <f aca="false">C55*D^2*SQRT(H)</f>
        <v>197.144887233677</v>
      </c>
      <c r="G55" s="7" t="n">
        <f aca="false">ρ*g*H*F55*E55</f>
        <v>534982377.752457</v>
      </c>
    </row>
    <row r="56" customFormat="false" ht="13.8" hidden="false" customHeight="false" outlineLevel="0" collapsed="false">
      <c r="A56" s="8" t="n">
        <f aca="false">ntpm*D/SQRT(H)</f>
        <v>54.7544561542711</v>
      </c>
      <c r="B56" s="7" t="n">
        <v>25.25</v>
      </c>
      <c r="C56" s="9" t="n">
        <f aca="false">ASTROS.MONTEZUMA.CALCTOOLS.CALCFUNCTIONS.PYTHON.INTERPOLATIONIMPL.INTERPO2(B56,A56,Débit!A$1:AZ$38)</f>
        <v>0.645408837748004</v>
      </c>
      <c r="D56" s="10" t="n">
        <f aca="false">ASTROS.MONTEZUMA.CALCTOOLS.CALCFUNCTIONS.PYTHON.INTERPOLATIONIMPL.INTERPO2(B56,A56,Rendement!A$1:AZ$38)</f>
        <v>0.902024795263398</v>
      </c>
      <c r="E56" s="10" t="n">
        <f aca="false">D56+0.0179</f>
        <v>0.919924795263398</v>
      </c>
      <c r="F56" s="11" t="n">
        <f aca="false">C56*D^2*SQRT(H)</f>
        <v>198.605235683253</v>
      </c>
      <c r="G56" s="7" t="n">
        <f aca="false">ρ*g*H*F56*E56</f>
        <v>537772812.304496</v>
      </c>
    </row>
    <row r="57" customFormat="false" ht="13.8" hidden="false" customHeight="false" outlineLevel="0" collapsed="false">
      <c r="A57" s="8" t="n">
        <f aca="false">ntpm*D/SQRT(H)</f>
        <v>54.7544561542711</v>
      </c>
      <c r="B57" s="7" t="n">
        <v>25.5</v>
      </c>
      <c r="C57" s="9" t="n">
        <f aca="false">ASTROS.MONTEZUMA.CALCTOOLS.CALCFUNCTIONS.PYTHON.INTERPOLATIONIMPL.INTERPO2(B57,A57,Débit!A$1:AZ$38)</f>
        <v>0.650154542423438</v>
      </c>
      <c r="D57" s="10" t="n">
        <f aca="false">ASTROS.MONTEZUMA.CALCTOOLS.CALCFUNCTIONS.PYTHON.INTERPOLATIONIMPL.INTERPO2(B57,A57,Rendement!A$1:AZ$38)</f>
        <v>0.90001919425147</v>
      </c>
      <c r="E57" s="10" t="n">
        <f aca="false">D57+0.0179</f>
        <v>0.91791919425147</v>
      </c>
      <c r="F57" s="11" t="n">
        <f aca="false">C57*D^2*SQRT(H)</f>
        <v>200.065584132829</v>
      </c>
      <c r="G57" s="7" t="n">
        <f aca="false">ρ*g*H*F57*E57</f>
        <v>540546004.887779</v>
      </c>
    </row>
    <row r="58" customFormat="false" ht="13.8" hidden="false" customHeight="false" outlineLevel="0" collapsed="false">
      <c r="A58" s="8" t="n">
        <f aca="false">ntpm*D/SQRT(H)</f>
        <v>54.7544561542711</v>
      </c>
      <c r="B58" s="7" t="n">
        <v>25.75</v>
      </c>
      <c r="C58" s="9" t="n">
        <f aca="false">ASTROS.MONTEZUMA.CALCTOOLS.CALCFUNCTIONS.PYTHON.INTERPOLATIONIMPL.INTERPO2(B58,A58,Débit!A$1:AZ$38)</f>
        <v>0.654900247098873</v>
      </c>
      <c r="D58" s="10" t="n">
        <f aca="false">ASTROS.MONTEZUMA.CALCTOOLS.CALCFUNCTIONS.PYTHON.INTERPOLATIONIMPL.INTERPO2(B58,A58,Rendement!A$1:AZ$38)</f>
        <v>0.898013593239541</v>
      </c>
      <c r="E58" s="10" t="n">
        <f aca="false">D58+0.0179</f>
        <v>0.915913593239541</v>
      </c>
      <c r="F58" s="11" t="n">
        <f aca="false">C58*D^2*SQRT(H)</f>
        <v>201.525932582405</v>
      </c>
      <c r="G58" s="7" t="n">
        <f aca="false">ρ*g*H*F58*E58</f>
        <v>543301955.502307</v>
      </c>
    </row>
    <row r="59" customFormat="false" ht="13.8" hidden="false" customHeight="false" outlineLevel="0" collapsed="false">
      <c r="A59" s="8" t="n">
        <f aca="false">ntpm*D/SQRT(H)</f>
        <v>54.7544561542711</v>
      </c>
      <c r="B59" s="7" t="n">
        <v>26</v>
      </c>
      <c r="C59" s="9" t="n">
        <f aca="false">ASTROS.MONTEZUMA.CALCTOOLS.CALCFUNCTIONS.PYTHON.INTERPOLATIONIMPL.INTERPO2(B59,A59,Débit!A$1:AZ$38)</f>
        <v>0.659645951774307</v>
      </c>
      <c r="D59" s="10" t="n">
        <f aca="false">ASTROS.MONTEZUMA.CALCTOOLS.CALCFUNCTIONS.PYTHON.INTERPOLATIONIMPL.INTERPO2(B59,A59,Rendement!A$1:AZ$38)</f>
        <v>0.896007992227613</v>
      </c>
      <c r="E59" s="10" t="n">
        <f aca="false">D59+0.0179</f>
        <v>0.913907992227613</v>
      </c>
      <c r="F59" s="11" t="n">
        <f aca="false">C59*D^2*SQRT(H)</f>
        <v>202.98628103198</v>
      </c>
      <c r="G59" s="7" t="n">
        <f aca="false">ρ*g*H*F59*E59</f>
        <v>546040664.14808</v>
      </c>
    </row>
    <row r="60" customFormat="false" ht="13.8" hidden="false" customHeight="false" outlineLevel="0" collapsed="false">
      <c r="A60" s="8" t="n">
        <f aca="false">ntpm*D/SQRT(H)</f>
        <v>54.7544561542711</v>
      </c>
      <c r="B60" s="7" t="n">
        <v>26.25</v>
      </c>
      <c r="C60" s="9" t="n">
        <f aca="false">ASTROS.MONTEZUMA.CALCTOOLS.CALCFUNCTIONS.PYTHON.INTERPOLATIONIMPL.INTERPO2(B60,A60,Débit!A$1:AZ$38)</f>
        <v>0.664391656449741</v>
      </c>
      <c r="D60" s="10" t="n">
        <f aca="false">ASTROS.MONTEZUMA.CALCTOOLS.CALCFUNCTIONS.PYTHON.INTERPOLATIONIMPL.INTERPO2(B60,A60,Rendement!A$1:AZ$38)</f>
        <v>0.894002391215685</v>
      </c>
      <c r="E60" s="10" t="n">
        <f aca="false">D60+0.0179</f>
        <v>0.911902391215685</v>
      </c>
      <c r="F60" s="11" t="n">
        <f aca="false">C60*D^2*SQRT(H)</f>
        <v>204.446629481556</v>
      </c>
      <c r="G60" s="7" t="n">
        <f aca="false">ρ*g*H*F60*E60</f>
        <v>548762130.825097</v>
      </c>
    </row>
    <row r="61" customFormat="false" ht="13.8" hidden="false" customHeight="false" outlineLevel="0" collapsed="false">
      <c r="A61" s="8" t="n">
        <f aca="false">ntpm*D/SQRT(H)</f>
        <v>54.7544561542711</v>
      </c>
      <c r="B61" s="7" t="n">
        <v>26.5</v>
      </c>
      <c r="C61" s="9" t="n">
        <f aca="false">ASTROS.MONTEZUMA.CALCTOOLS.CALCFUNCTIONS.PYTHON.INTERPOLATIONIMPL.INTERPO2(B61,A61,Débit!A$1:AZ$38)</f>
        <v>0.669137361125176</v>
      </c>
      <c r="D61" s="10" t="n">
        <f aca="false">ASTROS.MONTEZUMA.CALCTOOLS.CALCFUNCTIONS.PYTHON.INTERPOLATIONIMPL.INTERPO2(B61,A61,Rendement!A$1:AZ$38)</f>
        <v>0.891996790203756</v>
      </c>
      <c r="E61" s="10" t="n">
        <f aca="false">D61+0.0179</f>
        <v>0.909896790203756</v>
      </c>
      <c r="F61" s="11" t="n">
        <f aca="false">C61*D^2*SQRT(H)</f>
        <v>205.906977931132</v>
      </c>
      <c r="G61" s="7" t="n">
        <f aca="false">ρ*g*H*F61*E61</f>
        <v>551466355.533359</v>
      </c>
    </row>
    <row r="62" customFormat="false" ht="13.8" hidden="false" customHeight="false" outlineLevel="0" collapsed="false">
      <c r="A62" s="8" t="n">
        <f aca="false">ntpm*D/SQRT(H)</f>
        <v>54.7544561542711</v>
      </c>
      <c r="B62" s="7" t="n">
        <v>26.75</v>
      </c>
      <c r="C62" s="9" t="n">
        <f aca="false">ASTROS.MONTEZUMA.CALCTOOLS.CALCFUNCTIONS.PYTHON.INTERPOLATIONIMPL.INTERPO2(B62,A62,Débit!A$1:AZ$38)</f>
        <v>0.67388306580061</v>
      </c>
      <c r="D62" s="10" t="n">
        <f aca="false">ASTROS.MONTEZUMA.CALCTOOLS.CALCFUNCTIONS.PYTHON.INTERPOLATIONIMPL.INTERPO2(B62,A62,Rendement!A$1:AZ$38)</f>
        <v>0.889991189191828</v>
      </c>
      <c r="E62" s="10" t="n">
        <f aca="false">D62+0.0179</f>
        <v>0.907891189191828</v>
      </c>
      <c r="F62" s="11" t="n">
        <f aca="false">C62*D^2*SQRT(H)</f>
        <v>207.367326380708</v>
      </c>
      <c r="G62" s="7" t="n">
        <f aca="false">ρ*g*H*F62*E62</f>
        <v>554153338.272865</v>
      </c>
    </row>
    <row r="63" customFormat="false" ht="13.8" hidden="false" customHeight="false" outlineLevel="0" collapsed="false">
      <c r="A63" s="8" t="n">
        <f aca="false">ntpm*D/SQRT(H)</f>
        <v>54.7544561542711</v>
      </c>
      <c r="B63" s="7" t="n">
        <v>27</v>
      </c>
      <c r="C63" s="9" t="n">
        <f aca="false">ASTROS.MONTEZUMA.CALCTOOLS.CALCFUNCTIONS.PYTHON.INTERPOLATIONIMPL.INTERPO2(B63,A63,Débit!A$1:AZ$38)</f>
        <v>0.678628770476045</v>
      </c>
      <c r="D63" s="10" t="n">
        <f aca="false">ASTROS.MONTEZUMA.CALCTOOLS.CALCFUNCTIONS.PYTHON.INTERPOLATIONIMPL.INTERPO2(B63,A63,Rendement!A$1:AZ$38)</f>
        <v>0.8879855881799</v>
      </c>
      <c r="E63" s="10" t="n">
        <f aca="false">D63+0.0179</f>
        <v>0.9058855881799</v>
      </c>
      <c r="F63" s="11" t="n">
        <f aca="false">C63*D^2*SQRT(H)</f>
        <v>208.827674830283</v>
      </c>
      <c r="G63" s="7" t="n">
        <f aca="false">ρ*g*H*F63*E63</f>
        <v>556823079.043616</v>
      </c>
    </row>
    <row r="64" customFormat="false" ht="13.8" hidden="false" customHeight="false" outlineLevel="0" collapsed="false">
      <c r="A64" s="8" t="n">
        <f aca="false">ntpm*D/SQRT(H)</f>
        <v>54.7544561542711</v>
      </c>
      <c r="B64" s="7" t="n">
        <v>27.25</v>
      </c>
      <c r="C64" s="9" t="n">
        <f aca="false">ASTROS.MONTEZUMA.CALCTOOLS.CALCFUNCTIONS.PYTHON.INTERPOLATIONIMPL.INTERPO2(B64,A64,Débit!A$1:AZ$38)</f>
        <v>0.683374475151479</v>
      </c>
      <c r="D64" s="10" t="n">
        <f aca="false">ASTROS.MONTEZUMA.CALCTOOLS.CALCFUNCTIONS.PYTHON.INTERPOLATIONIMPL.INTERPO2(B64,A64,Rendement!A$1:AZ$38)</f>
        <v>0.885979987167971</v>
      </c>
      <c r="E64" s="10" t="n">
        <f aca="false">D64+0.0179</f>
        <v>0.903879987167971</v>
      </c>
      <c r="F64" s="11" t="n">
        <f aca="false">C64*D^2*SQRT(H)</f>
        <v>210.288023279859</v>
      </c>
      <c r="G64" s="7" t="n">
        <f aca="false">ρ*g*H*F64*E64</f>
        <v>559475577.845612</v>
      </c>
    </row>
    <row r="65" customFormat="false" ht="13.8" hidden="false" customHeight="false" outlineLevel="0" collapsed="false">
      <c r="A65" s="8" t="n">
        <f aca="false">ntpm*D/SQRT(H)</f>
        <v>54.7544561542711</v>
      </c>
      <c r="B65" s="7" t="n">
        <v>27.5</v>
      </c>
      <c r="C65" s="9" t="n">
        <f aca="false">ASTROS.MONTEZUMA.CALCTOOLS.CALCFUNCTIONS.PYTHON.INTERPOLATIONIMPL.INTERPO2(B65,A65,Débit!A$1:AZ$38)</f>
        <v>0.688120179826914</v>
      </c>
      <c r="D65" s="10" t="n">
        <f aca="false">ASTROS.MONTEZUMA.CALCTOOLS.CALCFUNCTIONS.PYTHON.INTERPOLATIONIMPL.INTERPO2(B65,A65,Rendement!A$1:AZ$38)</f>
        <v>0.883974386156043</v>
      </c>
      <c r="E65" s="10" t="n">
        <f aca="false">D65+0.0179</f>
        <v>0.901874386156043</v>
      </c>
      <c r="F65" s="11" t="n">
        <f aca="false">C65*D^2*SQRT(H)</f>
        <v>211.748371729435</v>
      </c>
      <c r="G65" s="7" t="n">
        <f aca="false">ρ*g*H*F65*E65</f>
        <v>562110834.678852</v>
      </c>
    </row>
    <row r="66" customFormat="false" ht="13.8" hidden="false" customHeight="false" outlineLevel="0" collapsed="false">
      <c r="A66" s="8" t="n">
        <f aca="false">ntpm*D/SQRT(H)</f>
        <v>54.7544561542711</v>
      </c>
      <c r="B66" s="7" t="n">
        <v>27.75</v>
      </c>
      <c r="C66" s="9" t="n">
        <f aca="false">ASTROS.MONTEZUMA.CALCTOOLS.CALCFUNCTIONS.PYTHON.INTERPOLATIONIMPL.INTERPO2(B66,A66,Débit!A$1:AZ$38)</f>
        <v>0.692865884502348</v>
      </c>
      <c r="D66" s="10" t="n">
        <f aca="false">ASTROS.MONTEZUMA.CALCTOOLS.CALCFUNCTIONS.PYTHON.INTERPOLATIONIMPL.INTERPO2(B66,A66,Rendement!A$1:AZ$38)</f>
        <v>0.881968785144114</v>
      </c>
      <c r="E66" s="10" t="n">
        <f aca="false">D66+0.0179</f>
        <v>0.899868785144114</v>
      </c>
      <c r="F66" s="11" t="n">
        <f aca="false">C66*D^2*SQRT(H)</f>
        <v>213.20872017901</v>
      </c>
      <c r="G66" s="7" t="n">
        <f aca="false">ρ*g*H*F66*E66</f>
        <v>564728849.543337</v>
      </c>
    </row>
    <row r="67" customFormat="false" ht="13.8" hidden="false" customHeight="false" outlineLevel="0" collapsed="false">
      <c r="A67" s="8" t="n">
        <f aca="false">ntpm*D/SQRT(H)</f>
        <v>54.7544561542711</v>
      </c>
      <c r="B67" s="7" t="n">
        <v>28</v>
      </c>
      <c r="C67" s="9" t="n">
        <f aca="false">ASTROS.MONTEZUMA.CALCTOOLS.CALCFUNCTIONS.PYTHON.INTERPOLATIONIMPL.INTERPO2(B67,A67,Débit!A$1:AZ$38)</f>
        <v>0.697611589177783</v>
      </c>
      <c r="D67" s="10" t="n">
        <f aca="false">ASTROS.MONTEZUMA.CALCTOOLS.CALCFUNCTIONS.PYTHON.INTERPOLATIONIMPL.INTERPO2(B67,A67,Rendement!A$1:AZ$38)</f>
        <v>0.879963184132186</v>
      </c>
      <c r="E67" s="10" t="n">
        <f aca="false">D67+0.0179</f>
        <v>0.897863184132186</v>
      </c>
      <c r="F67" s="11" t="n">
        <f aca="false">C67*D^2*SQRT(H)</f>
        <v>214.669068628586</v>
      </c>
      <c r="G67" s="7" t="n">
        <f aca="false">ρ*g*H*F67*E67</f>
        <v>567329622.439066</v>
      </c>
    </row>
    <row r="68" customFormat="false" ht="13.8" hidden="false" customHeight="false" outlineLevel="0" collapsed="false">
      <c r="A68" s="8" t="n">
        <f aca="false">ntpm*D/SQRT(H)</f>
        <v>54.7544561542711</v>
      </c>
      <c r="B68" s="7" t="n">
        <v>28.25</v>
      </c>
      <c r="C68" s="9" t="n">
        <f aca="false">ASTROS.MONTEZUMA.CALCTOOLS.CALCFUNCTIONS.PYTHON.INTERPOLATIONIMPL.INTERPO2(B68,A68,Débit!A$1:AZ$38)</f>
        <v>0.702357293853217</v>
      </c>
      <c r="D68" s="10" t="n">
        <f aca="false">ASTROS.MONTEZUMA.CALCTOOLS.CALCFUNCTIONS.PYTHON.INTERPOLATIONIMPL.INTERPO2(B68,A68,Rendement!A$1:AZ$38)</f>
        <v>0.877957583120258</v>
      </c>
      <c r="E68" s="10" t="n">
        <f aca="false">D68+0.0179</f>
        <v>0.895857583120258</v>
      </c>
      <c r="F68" s="11" t="n">
        <f aca="false">C68*D^2*SQRT(H)</f>
        <v>216.129417078162</v>
      </c>
      <c r="G68" s="7" t="n">
        <f aca="false">ρ*g*H*F68*E68</f>
        <v>569913153.36604</v>
      </c>
    </row>
    <row r="69" customFormat="false" ht="13.8" hidden="false" customHeight="false" outlineLevel="0" collapsed="false">
      <c r="A69" s="8" t="n">
        <f aca="false">ntpm*D/SQRT(H)</f>
        <v>54.7544561542711</v>
      </c>
      <c r="B69" s="7" t="n">
        <v>28.5</v>
      </c>
      <c r="C69" s="9" t="n">
        <f aca="false">ASTROS.MONTEZUMA.CALCTOOLS.CALCFUNCTIONS.PYTHON.INTERPOLATIONIMPL.INTERPO2(B69,A69,Débit!A$1:AZ$38)</f>
        <v>0.707102998528651</v>
      </c>
      <c r="D69" s="10" t="n">
        <f aca="false">ASTROS.MONTEZUMA.CALCTOOLS.CALCFUNCTIONS.PYTHON.INTERPOLATIONIMPL.INTERPO2(B69,A69,Rendement!A$1:AZ$38)</f>
        <v>0.875951982108329</v>
      </c>
      <c r="E69" s="10" t="n">
        <f aca="false">D69+0.0179</f>
        <v>0.893851982108329</v>
      </c>
      <c r="F69" s="11" t="n">
        <f aca="false">C69*D^2*SQRT(H)</f>
        <v>217.589765527738</v>
      </c>
      <c r="G69" s="7" t="n">
        <f aca="false">ρ*g*H*F69*E69</f>
        <v>572479442.324259</v>
      </c>
    </row>
    <row r="70" customFormat="false" ht="13.8" hidden="false" customHeight="false" outlineLevel="0" collapsed="false">
      <c r="A70" s="8" t="n">
        <f aca="false">ntpm*D/SQRT(H)</f>
        <v>54.7544561542711</v>
      </c>
      <c r="B70" s="7" t="n">
        <v>28.75</v>
      </c>
      <c r="C70" s="9" t="n">
        <f aca="false">ASTROS.MONTEZUMA.CALCTOOLS.CALCFUNCTIONS.PYTHON.INTERPOLATIONIMPL.INTERPO2(B70,A70,Débit!A$1:AZ$38)</f>
        <v>0.711848703204086</v>
      </c>
      <c r="D70" s="10" t="n">
        <f aca="false">ASTROS.MONTEZUMA.CALCTOOLS.CALCFUNCTIONS.PYTHON.INTERPOLATIONIMPL.INTERPO2(B70,A70,Rendement!A$1:AZ$38)</f>
        <v>0.873946381096401</v>
      </c>
      <c r="E70" s="10" t="n">
        <f aca="false">D70+0.0179</f>
        <v>0.891846381096401</v>
      </c>
      <c r="F70" s="11" t="n">
        <f aca="false">C70*D^2*SQRT(H)</f>
        <v>219.050113977313</v>
      </c>
      <c r="G70" s="7" t="n">
        <f aca="false">ρ*g*H*F70*E70</f>
        <v>575028489.313722</v>
      </c>
    </row>
    <row r="71" customFormat="false" ht="13.8" hidden="false" customHeight="false" outlineLevel="0" collapsed="false">
      <c r="A71" s="8" t="n">
        <f aca="false">ntpm*D/SQRT(H)</f>
        <v>54.7544561542711</v>
      </c>
      <c r="B71" s="7" t="n">
        <v>29</v>
      </c>
      <c r="C71" s="9" t="n">
        <f aca="false">ASTROS.MONTEZUMA.CALCTOOLS.CALCFUNCTIONS.PYTHON.INTERPOLATIONIMPL.INTERPO2(B71,A71,Débit!A$1:AZ$38)</f>
        <v>0.71659440787952</v>
      </c>
      <c r="D71" s="10" t="n">
        <f aca="false">ASTROS.MONTEZUMA.CALCTOOLS.CALCFUNCTIONS.PYTHON.INTERPOLATIONIMPL.INTERPO2(B71,A71,Rendement!A$1:AZ$38)</f>
        <v>0.871940780084473</v>
      </c>
      <c r="E71" s="10" t="n">
        <f aca="false">D71+0.0179</f>
        <v>0.889840780084473</v>
      </c>
      <c r="F71" s="11" t="n">
        <f aca="false">C71*D^2*SQRT(H)</f>
        <v>220.510462426889</v>
      </c>
      <c r="G71" s="7" t="n">
        <f aca="false">ρ*g*H*F71*E71</f>
        <v>577560294.33443</v>
      </c>
    </row>
    <row r="72" customFormat="false" ht="13.8" hidden="false" customHeight="false" outlineLevel="0" collapsed="false">
      <c r="A72" s="8" t="n">
        <f aca="false">ntpm*D/SQRT(H)</f>
        <v>54.7544561542711</v>
      </c>
      <c r="B72" s="7" t="n">
        <v>29.25</v>
      </c>
      <c r="C72" s="9" t="n">
        <f aca="false">ASTROS.MONTEZUMA.CALCTOOLS.CALCFUNCTIONS.PYTHON.INTERPOLATIONIMPL.INTERPO2(B72,A72,Débit!A$1:AZ$38)</f>
        <v>0.721340112554955</v>
      </c>
      <c r="D72" s="10" t="n">
        <f aca="false">ASTROS.MONTEZUMA.CALCTOOLS.CALCFUNCTIONS.PYTHON.INTERPOLATIONIMPL.INTERPO2(B72,A72,Rendement!A$1:AZ$38)</f>
        <v>0.869935179072544</v>
      </c>
      <c r="E72" s="10" t="n">
        <f aca="false">D72+0.0179</f>
        <v>0.887835179072544</v>
      </c>
      <c r="F72" s="11" t="n">
        <f aca="false">C72*D^2*SQRT(H)</f>
        <v>221.970810876465</v>
      </c>
      <c r="G72" s="7" t="n">
        <f aca="false">ρ*g*H*F72*E72</f>
        <v>580074857.386383</v>
      </c>
    </row>
    <row r="73" customFormat="false" ht="13.8" hidden="false" customHeight="false" outlineLevel="0" collapsed="false">
      <c r="A73" s="8" t="n">
        <f aca="false">ntpm*D/SQRT(H)</f>
        <v>54.7544561542711</v>
      </c>
      <c r="B73" s="7" t="n">
        <v>29.5</v>
      </c>
      <c r="C73" s="9" t="n">
        <f aca="false">ASTROS.MONTEZUMA.CALCTOOLS.CALCFUNCTIONS.PYTHON.INTERPOLATIONIMPL.INTERPO2(B73,A73,Débit!A$1:AZ$38)</f>
        <v>0.726085817230389</v>
      </c>
      <c r="D73" s="10" t="n">
        <f aca="false">ASTROS.MONTEZUMA.CALCTOOLS.CALCFUNCTIONS.PYTHON.INTERPOLATIONIMPL.INTERPO2(B73,A73,Rendement!A$1:AZ$38)</f>
        <v>0.867929578060616</v>
      </c>
      <c r="E73" s="10" t="n">
        <f aca="false">D73+0.0179</f>
        <v>0.885829578060616</v>
      </c>
      <c r="F73" s="11" t="n">
        <f aca="false">C73*D^2*SQRT(H)</f>
        <v>223.431159326041</v>
      </c>
      <c r="G73" s="7" t="n">
        <f aca="false">ρ*g*H*F73*E73</f>
        <v>582572178.46958</v>
      </c>
    </row>
    <row r="74" customFormat="false" ht="13.8" hidden="false" customHeight="false" outlineLevel="0" collapsed="false">
      <c r="A74" s="8" t="n">
        <f aca="false">ntpm*D/SQRT(H)</f>
        <v>54.7544561542711</v>
      </c>
      <c r="B74" s="7" t="n">
        <v>29.75</v>
      </c>
      <c r="C74" s="9" t="n">
        <f aca="false">ASTROS.MONTEZUMA.CALCTOOLS.CALCFUNCTIONS.PYTHON.INTERPOLATIONIMPL.INTERPO2(B74,A74,Débit!A$1:AZ$38)</f>
        <v>0.730831521905824</v>
      </c>
      <c r="D74" s="10" t="n">
        <f aca="false">ASTROS.MONTEZUMA.CALCTOOLS.CALCFUNCTIONS.PYTHON.INTERPOLATIONIMPL.INTERPO2(B74,A74,Rendement!A$1:AZ$38)</f>
        <v>0.865923977048687</v>
      </c>
      <c r="E74" s="10" t="n">
        <f aca="false">D74+0.0179</f>
        <v>0.883823977048687</v>
      </c>
      <c r="F74" s="11" t="n">
        <f aca="false">C74*D^2*SQRT(H)</f>
        <v>224.891507775616</v>
      </c>
      <c r="G74" s="7" t="n">
        <f aca="false">ρ*g*H*F74*E74</f>
        <v>585052257.584022</v>
      </c>
    </row>
    <row r="75" customFormat="false" ht="13.8" hidden="false" customHeight="false" outlineLevel="0" collapsed="false">
      <c r="A75" s="8" t="n">
        <f aca="false">ntpm*D/SQRT(H)</f>
        <v>54.7544561542711</v>
      </c>
      <c r="B75" s="7" t="n">
        <v>30</v>
      </c>
      <c r="C75" s="9" t="n">
        <f aca="false">ASTROS.MONTEZUMA.CALCTOOLS.CALCFUNCTIONS.PYTHON.INTERPOLATIONIMPL.INTERPO2(B75,A75,Débit!A$1:AZ$38)</f>
        <v>0.735577226581258</v>
      </c>
      <c r="D75" s="10" t="n">
        <f aca="false">ASTROS.MONTEZUMA.CALCTOOLS.CALCFUNCTIONS.PYTHON.INTERPOLATIONIMPL.INTERPO2(B75,A75,Rendement!A$1:AZ$38)</f>
        <v>0.863918376036759</v>
      </c>
      <c r="E75" s="10" t="n">
        <f aca="false">D75+0.0179</f>
        <v>0.881818376036759</v>
      </c>
      <c r="F75" s="11" t="n">
        <f aca="false">C75*D^2*SQRT(H)</f>
        <v>226.351856225192</v>
      </c>
      <c r="G75" s="7" t="n">
        <f aca="false">ρ*g*H*F75*E75</f>
        <v>587515094.729709</v>
      </c>
    </row>
    <row r="76" customFormat="false" ht="13.8" hidden="false" customHeight="false" outlineLevel="0" collapsed="false">
      <c r="A76" s="8" t="n">
        <f aca="false">ntpm*D/SQRT(H)</f>
        <v>54.7544561542711</v>
      </c>
      <c r="B76" s="7" t="n">
        <v>30.25</v>
      </c>
      <c r="C76" s="9" t="n">
        <f aca="false">ASTROS.MONTEZUMA.CALCTOOLS.CALCFUNCTIONS.PYTHON.INTERPOLATIONIMPL.INTERPO2(B76,A76,Débit!A$1:AZ$38)</f>
        <v>0.740322931256693</v>
      </c>
      <c r="D76" s="10" t="n">
        <f aca="false">ASTROS.MONTEZUMA.CALCTOOLS.CALCFUNCTIONS.PYTHON.INTERPOLATIONIMPL.INTERPO2(B76,A76,Rendement!A$1:AZ$38)</f>
        <v>0.861912775024831</v>
      </c>
      <c r="E76" s="10" t="n">
        <f aca="false">D76+0.0179</f>
        <v>0.879812775024831</v>
      </c>
      <c r="F76" s="11" t="n">
        <f aca="false">C76*D^2*SQRT(H)</f>
        <v>227.812204674768</v>
      </c>
      <c r="G76" s="7" t="n">
        <f aca="false">ρ*g*H*F76*E76</f>
        <v>589960689.90664</v>
      </c>
    </row>
    <row r="77" customFormat="false" ht="13.8" hidden="false" customHeight="false" outlineLevel="0" collapsed="false">
      <c r="A77" s="8" t="n">
        <f aca="false">ntpm*D/SQRT(H)</f>
        <v>54.7544561542711</v>
      </c>
      <c r="B77" s="7" t="n">
        <v>30.5</v>
      </c>
      <c r="C77" s="9" t="n">
        <f aca="false">ASTROS.MONTEZUMA.CALCTOOLS.CALCFUNCTIONS.PYTHON.INTERPOLATIONIMPL.INTERPO2(B77,A77,Débit!A$1:AZ$38)</f>
        <v>0.745068635932127</v>
      </c>
      <c r="D77" s="10" t="n">
        <f aca="false">ASTROS.MONTEZUMA.CALCTOOLS.CALCFUNCTIONS.PYTHON.INTERPOLATIONIMPL.INTERPO2(B77,A77,Rendement!A$1:AZ$38)</f>
        <v>0.859907174012902</v>
      </c>
      <c r="E77" s="10" t="n">
        <f aca="false">D77+0.0179</f>
        <v>0.877807174012902</v>
      </c>
      <c r="F77" s="11" t="n">
        <f aca="false">C77*D^2*SQRT(H)</f>
        <v>229.272553124344</v>
      </c>
      <c r="G77" s="7" t="n">
        <f aca="false">ρ*g*H*F77*E77</f>
        <v>592389043.114815</v>
      </c>
    </row>
    <row r="78" customFormat="false" ht="13.8" hidden="false" customHeight="false" outlineLevel="0" collapsed="false">
      <c r="A78" s="8" t="n">
        <f aca="false">ntpm*D/SQRT(H)</f>
        <v>54.7544561542711</v>
      </c>
      <c r="B78" s="7" t="n">
        <v>30.75</v>
      </c>
      <c r="C78" s="9" t="n">
        <f aca="false">ASTROS.MONTEZUMA.CALCTOOLS.CALCFUNCTIONS.PYTHON.INTERPOLATIONIMPL.INTERPO2(B78,A78,Débit!A$1:AZ$38)</f>
        <v>0.749814340607562</v>
      </c>
      <c r="D78" s="10" t="n">
        <f aca="false">ASTROS.MONTEZUMA.CALCTOOLS.CALCFUNCTIONS.PYTHON.INTERPOLATIONIMPL.INTERPO2(B78,A78,Rendement!A$1:AZ$38)</f>
        <v>0.857901573000974</v>
      </c>
      <c r="E78" s="10" t="n">
        <f aca="false">D78+0.0179</f>
        <v>0.875801573000974</v>
      </c>
      <c r="F78" s="11" t="n">
        <f aca="false">C78*D^2*SQRT(H)</f>
        <v>230.732901573919</v>
      </c>
      <c r="G78" s="7" t="n">
        <f aca="false">ρ*g*H*F78*E78</f>
        <v>594800154.354236</v>
      </c>
    </row>
    <row r="79" customFormat="false" ht="13.8" hidden="false" customHeight="false" outlineLevel="0" collapsed="false">
      <c r="A79" s="8" t="n">
        <f aca="false">ntpm*D/SQRT(H)</f>
        <v>54.7544561542711</v>
      </c>
      <c r="B79" s="7" t="n">
        <v>31</v>
      </c>
      <c r="C79" s="9" t="n">
        <f aca="false">ASTROS.MONTEZUMA.CALCTOOLS.CALCFUNCTIONS.PYTHON.INTERPOLATIONIMPL.INTERPO2(B79,A79,Débit!A$1:AZ$38)</f>
        <v>0.754560045282996</v>
      </c>
      <c r="D79" s="10" t="n">
        <f aca="false">ASTROS.MONTEZUMA.CALCTOOLS.CALCFUNCTIONS.PYTHON.INTERPOLATIONIMPL.INTERPO2(B79,A79,Rendement!A$1:AZ$38)</f>
        <v>0.855895971989046</v>
      </c>
      <c r="E79" s="10" t="n">
        <f aca="false">D79+0.0179</f>
        <v>0.873795971989046</v>
      </c>
      <c r="F79" s="11" t="n">
        <f aca="false">C79*D^2*SQRT(H)</f>
        <v>232.193250023495</v>
      </c>
      <c r="G79" s="7" t="n">
        <f aca="false">ρ*g*H*F79*E79</f>
        <v>597194023.624901</v>
      </c>
    </row>
    <row r="80" customFormat="false" ht="13.8" hidden="false" customHeight="false" outlineLevel="0" collapsed="false">
      <c r="A80" s="8" t="n">
        <f aca="false">ntpm*D/SQRT(H)</f>
        <v>54.7544561542711</v>
      </c>
      <c r="B80" s="7" t="n">
        <v>31.25</v>
      </c>
      <c r="C80" s="9" t="n">
        <f aca="false">ASTROS.MONTEZUMA.CALCTOOLS.CALCFUNCTIONS.PYTHON.INTERPOLATIONIMPL.INTERPO2(B80,A80,Débit!A$1:AZ$38)</f>
        <v>0.75930574995843</v>
      </c>
      <c r="D80" s="10" t="n">
        <f aca="false">ASTROS.MONTEZUMA.CALCTOOLS.CALCFUNCTIONS.PYTHON.INTERPOLATIONIMPL.INTERPO2(B80,A80,Rendement!A$1:AZ$38)</f>
        <v>0.853890370977117</v>
      </c>
      <c r="E80" s="10" t="n">
        <f aca="false">D80+0.0179</f>
        <v>0.871790370977117</v>
      </c>
      <c r="F80" s="11" t="n">
        <f aca="false">C80*D^2*SQRT(H)</f>
        <v>233.653598473071</v>
      </c>
      <c r="G80" s="7" t="n">
        <f aca="false">ρ*g*H*F80*E80</f>
        <v>599570650.92681</v>
      </c>
    </row>
    <row r="81" customFormat="false" ht="13.8" hidden="false" customHeight="false" outlineLevel="0" collapsed="false">
      <c r="A81" s="8" t="n">
        <f aca="false">ntpm*D/SQRT(H)</f>
        <v>54.7544561542711</v>
      </c>
      <c r="B81" s="7" t="n">
        <v>31.5</v>
      </c>
      <c r="C81" s="9" t="n">
        <f aca="false">ASTROS.MONTEZUMA.CALCTOOLS.CALCFUNCTIONS.PYTHON.INTERPOLATIONIMPL.INTERPO2(B81,A81,Débit!A$1:AZ$38)</f>
        <v>0.764051454633865</v>
      </c>
      <c r="D81" s="10" t="n">
        <f aca="false">ASTROS.MONTEZUMA.CALCTOOLS.CALCFUNCTIONS.PYTHON.INTERPOLATIONIMPL.INTERPO2(B81,A81,Rendement!A$1:AZ$38)</f>
        <v>0.851884769965189</v>
      </c>
      <c r="E81" s="10" t="n">
        <f aca="false">D81+0.0179</f>
        <v>0.869784769965189</v>
      </c>
      <c r="F81" s="11" t="n">
        <f aca="false">C81*D^2*SQRT(H)</f>
        <v>235.113946922647</v>
      </c>
      <c r="G81" s="7" t="n">
        <f aca="false">ρ*g*H*F81*E81</f>
        <v>601930036.259965</v>
      </c>
    </row>
    <row r="82" customFormat="false" ht="13.8" hidden="false" customHeight="false" outlineLevel="0" collapsed="false">
      <c r="A82" s="8" t="n">
        <f aca="false">ntpm*D/SQRT(H)</f>
        <v>54.7544561542711</v>
      </c>
      <c r="B82" s="7" t="n">
        <v>31.75</v>
      </c>
      <c r="C82" s="9" t="n">
        <f aca="false">ASTROS.MONTEZUMA.CALCTOOLS.CALCFUNCTIONS.PYTHON.INTERPOLATIONIMPL.INTERPO2(B82,A82,Débit!A$1:AZ$38)</f>
        <v>0.768797159309299</v>
      </c>
      <c r="D82" s="10" t="n">
        <f aca="false">ASTROS.MONTEZUMA.CALCTOOLS.CALCFUNCTIONS.PYTHON.INTERPOLATIONIMPL.INTERPO2(B82,A82,Rendement!A$1:AZ$38)</f>
        <v>0.84987916895326</v>
      </c>
      <c r="E82" s="10" t="n">
        <f aca="false">D82+0.0179</f>
        <v>0.86777916895326</v>
      </c>
      <c r="F82" s="11" t="n">
        <f aca="false">C82*D^2*SQRT(H)</f>
        <v>236.574295372222</v>
      </c>
      <c r="G82" s="7" t="n">
        <f aca="false">ρ*g*H*F82*E82</f>
        <v>604272179.624363</v>
      </c>
    </row>
    <row r="83" customFormat="false" ht="13.8" hidden="false" customHeight="false" outlineLevel="0" collapsed="false">
      <c r="A83" s="8" t="n">
        <f aca="false">ntpm*D/SQRT(H)</f>
        <v>54.7544561542711</v>
      </c>
      <c r="B83" s="7" t="n">
        <v>32</v>
      </c>
      <c r="C83" s="9" t="n">
        <f aca="false">ASTROS.MONTEZUMA.CALCTOOLS.CALCFUNCTIONS.PYTHON.INTERPOLATIONIMPL.INTERPO2(B83,A83,Débit!A$1:AZ$38)</f>
        <v>0.773542863984734</v>
      </c>
      <c r="D83" s="10" t="n">
        <f aca="false">ASTROS.MONTEZUMA.CALCTOOLS.CALCFUNCTIONS.PYTHON.INTERPOLATIONIMPL.INTERPO2(B83,A83,Rendement!A$1:AZ$38)</f>
        <v>0.847873567941332</v>
      </c>
      <c r="E83" s="10" t="n">
        <f aca="false">D83+0.0179</f>
        <v>0.865773567941332</v>
      </c>
      <c r="F83" s="11" t="n">
        <f aca="false">C83*D^2*SQRT(H)</f>
        <v>238.034643821798</v>
      </c>
      <c r="G83" s="7" t="n">
        <f aca="false">ρ*g*H*F83*E83</f>
        <v>606597081.020007</v>
      </c>
    </row>
    <row r="84" customFormat="false" ht="13.8" hidden="false" customHeight="false" outlineLevel="0" collapsed="false">
      <c r="A84" s="8" t="n">
        <f aca="false">ntpm*D/SQRT(H)</f>
        <v>54.7544561542711</v>
      </c>
      <c r="B84" s="7" t="n">
        <v>32.25</v>
      </c>
      <c r="C84" s="9" t="n">
        <f aca="false">ASTROS.MONTEZUMA.CALCTOOLS.CALCFUNCTIONS.PYTHON.INTERPOLATIONIMPL.INTERPO2(B84,A84,Débit!A$1:AZ$38)</f>
        <v>0.778288568660168</v>
      </c>
      <c r="D84" s="10" t="n">
        <f aca="false">ASTROS.MONTEZUMA.CALCTOOLS.CALCFUNCTIONS.PYTHON.INTERPOLATIONIMPL.INTERPO2(B84,A84,Rendement!A$1:AZ$38)</f>
        <v>0.845867966929404</v>
      </c>
      <c r="E84" s="10" t="n">
        <f aca="false">D84+0.0179</f>
        <v>0.863767966929404</v>
      </c>
      <c r="F84" s="11" t="n">
        <f aca="false">C84*D^2*SQRT(H)</f>
        <v>239.494992271374</v>
      </c>
      <c r="G84" s="7" t="n">
        <f aca="false">ρ*g*H*F84*E84</f>
        <v>608904740.446895</v>
      </c>
    </row>
    <row r="85" customFormat="false" ht="13.8" hidden="false" customHeight="false" outlineLevel="0" collapsed="false">
      <c r="A85" s="8" t="n">
        <f aca="false">ntpm*D/SQRT(H)</f>
        <v>54.7544561542711</v>
      </c>
      <c r="B85" s="7" t="n">
        <v>32.5</v>
      </c>
      <c r="C85" s="9" t="n">
        <f aca="false">ASTROS.MONTEZUMA.CALCTOOLS.CALCFUNCTIONS.PYTHON.INTERPOLATIONIMPL.INTERPO2(B85,A85,Débit!A$1:AZ$38)</f>
        <v>0.783034273335603</v>
      </c>
      <c r="D85" s="10" t="n">
        <f aca="false">ASTROS.MONTEZUMA.CALCTOOLS.CALCFUNCTIONS.PYTHON.INTERPOLATIONIMPL.INTERPO2(B85,A85,Rendement!A$1:AZ$38)</f>
        <v>0.843862365917475</v>
      </c>
      <c r="E85" s="10" t="n">
        <f aca="false">D85+0.0179</f>
        <v>0.861762365917475</v>
      </c>
      <c r="F85" s="11" t="n">
        <f aca="false">C85*D^2*SQRT(H)</f>
        <v>240.955340720949</v>
      </c>
      <c r="G85" s="7" t="n">
        <f aca="false">ρ*g*H*F85*E85</f>
        <v>611195157.905028</v>
      </c>
    </row>
    <row r="86" customFormat="false" ht="13.8" hidden="false" customHeight="false" outlineLevel="0" collapsed="false">
      <c r="A86" s="8" t="n">
        <f aca="false">ntpm*D/SQRT(H)</f>
        <v>54.7544561542711</v>
      </c>
      <c r="B86" s="7" t="n">
        <v>32.75</v>
      </c>
      <c r="C86" s="9" t="n">
        <f aca="false">ASTROS.MONTEZUMA.CALCTOOLS.CALCFUNCTIONS.PYTHON.INTERPOLATIONIMPL.INTERPO2(B86,A86,Débit!A$1:AZ$38)</f>
        <v>0.787779978011037</v>
      </c>
      <c r="D86" s="10" t="n">
        <f aca="false">ASTROS.MONTEZUMA.CALCTOOLS.CALCFUNCTIONS.PYTHON.INTERPOLATIONIMPL.INTERPO2(B86,A86,Rendement!A$1:AZ$38)</f>
        <v>0.841856764905547</v>
      </c>
      <c r="E86" s="10" t="n">
        <f aca="false">D86+0.0179</f>
        <v>0.859756764905547</v>
      </c>
      <c r="F86" s="11" t="n">
        <f aca="false">C86*D^2*SQRT(H)</f>
        <v>242.415689170525</v>
      </c>
      <c r="G86" s="7" t="n">
        <f aca="false">ρ*g*H*F86*E86</f>
        <v>613468333.394405</v>
      </c>
    </row>
    <row r="87" customFormat="false" ht="13.8" hidden="false" customHeight="false" outlineLevel="0" collapsed="false">
      <c r="A87" s="8" t="n">
        <f aca="false">ntpm*D/SQRT(H)</f>
        <v>54.7544561542711</v>
      </c>
      <c r="B87" s="7" t="n">
        <v>33</v>
      </c>
      <c r="C87" s="9" t="n">
        <f aca="false">ASTROS.MONTEZUMA.CALCTOOLS.CALCFUNCTIONS.PYTHON.INTERPOLATIONIMPL.INTERPO2(B87,A87,Débit!A$1:AZ$38)</f>
        <v>0.792525682686471</v>
      </c>
      <c r="D87" s="10" t="n">
        <f aca="false">ASTROS.MONTEZUMA.CALCTOOLS.CALCFUNCTIONS.PYTHON.INTERPOLATIONIMPL.INTERPO2(B87,A87,Rendement!A$1:AZ$38)</f>
        <v>0.839851163893619</v>
      </c>
      <c r="E87" s="10" t="n">
        <f aca="false">D87+0.0179</f>
        <v>0.857751163893619</v>
      </c>
      <c r="F87" s="11" t="n">
        <f aca="false">C87*D^2*SQRT(H)</f>
        <v>243.876037620101</v>
      </c>
      <c r="G87" s="7" t="n">
        <f aca="false">ρ*g*H*F87*E87</f>
        <v>615724266.915027</v>
      </c>
    </row>
    <row r="88" customFormat="false" ht="13.8" hidden="false" customHeight="false" outlineLevel="0" collapsed="false">
      <c r="A88" s="8" t="n">
        <f aca="false">ntpm*D/SQRT(H)</f>
        <v>54.7544561542711</v>
      </c>
      <c r="B88" s="7" t="n">
        <v>33.25</v>
      </c>
      <c r="C88" s="9" t="n">
        <f aca="false">ASTROS.MONTEZUMA.CALCTOOLS.CALCFUNCTIONS.PYTHON.INTERPOLATIONIMPL.INTERPO2(B88,A88,Débit!A$1:AZ$38)</f>
        <v>0.797271387361906</v>
      </c>
      <c r="D88" s="10" t="n">
        <f aca="false">ASTROS.MONTEZUMA.CALCTOOLS.CALCFUNCTIONS.PYTHON.INTERPOLATIONIMPL.INTERPO2(B88,A88,Rendement!A$1:AZ$38)</f>
        <v>0.83784556288169</v>
      </c>
      <c r="E88" s="10" t="n">
        <f aca="false">D88+0.0179</f>
        <v>0.85574556288169</v>
      </c>
      <c r="F88" s="11" t="n">
        <f aca="false">C88*D^2*SQRT(H)</f>
        <v>245.336386069677</v>
      </c>
      <c r="G88" s="7" t="n">
        <f aca="false">ρ*g*H*F88*E88</f>
        <v>617962958.466894</v>
      </c>
    </row>
    <row r="89" customFormat="false" ht="13.8" hidden="false" customHeight="false" outlineLevel="0" collapsed="false">
      <c r="A89" s="8" t="n">
        <f aca="false">ntpm*D/SQRT(H)</f>
        <v>54.7544561542711</v>
      </c>
      <c r="B89" s="7" t="n">
        <v>33.5</v>
      </c>
      <c r="C89" s="9" t="n">
        <f aca="false">ASTROS.MONTEZUMA.CALCTOOLS.CALCFUNCTIONS.PYTHON.INTERPOLATIONIMPL.INTERPO2(B89,A89,Débit!A$1:AZ$38)</f>
        <v>0.80201709203734</v>
      </c>
      <c r="D89" s="10" t="n">
        <f aca="false">ASTROS.MONTEZUMA.CALCTOOLS.CALCFUNCTIONS.PYTHON.INTERPOLATIONIMPL.INTERPO2(B89,A89,Rendement!A$1:AZ$38)</f>
        <v>0.835839961869762</v>
      </c>
      <c r="E89" s="10" t="n">
        <f aca="false">D89+0.0179</f>
        <v>0.853739961869762</v>
      </c>
      <c r="F89" s="11" t="n">
        <f aca="false">C89*D^2*SQRT(H)</f>
        <v>246.796734519252</v>
      </c>
      <c r="G89" s="7" t="n">
        <f aca="false">ρ*g*H*F89*E89</f>
        <v>620184408.050005</v>
      </c>
    </row>
    <row r="90" customFormat="false" ht="13.8" hidden="false" customHeight="false" outlineLevel="0" collapsed="false">
      <c r="A90" s="8" t="n">
        <f aca="false">ntpm*D/SQRT(H)</f>
        <v>54.7544561542711</v>
      </c>
      <c r="B90" s="7" t="n">
        <v>33.75</v>
      </c>
      <c r="C90" s="9" t="n">
        <f aca="false">ASTROS.MONTEZUMA.CALCTOOLS.CALCFUNCTIONS.PYTHON.INTERPOLATIONIMPL.INTERPO2(B90,A90,Débit!A$1:AZ$38)</f>
        <v>0.806762796712775</v>
      </c>
      <c r="D90" s="10" t="n">
        <f aca="false">ASTROS.MONTEZUMA.CALCTOOLS.CALCFUNCTIONS.PYTHON.INTERPOLATIONIMPL.INTERPO2(B90,A90,Rendement!A$1:AZ$38)</f>
        <v>0.833834360857833</v>
      </c>
      <c r="E90" s="10" t="n">
        <f aca="false">D90+0.0179</f>
        <v>0.851734360857834</v>
      </c>
      <c r="F90" s="11" t="n">
        <f aca="false">C90*D^2*SQRT(H)</f>
        <v>248.257082968828</v>
      </c>
      <c r="G90" s="7" t="n">
        <f aca="false">ρ*g*H*F90*E90</f>
        <v>622388615.664361</v>
      </c>
    </row>
    <row r="91" customFormat="false" ht="13.8" hidden="false" customHeight="false" outlineLevel="0" collapsed="false">
      <c r="A91" s="8" t="n">
        <f aca="false">ntpm*D/SQRT(H)</f>
        <v>54.7544561542711</v>
      </c>
      <c r="B91" s="7" t="n">
        <v>34</v>
      </c>
      <c r="C91" s="9" t="n">
        <f aca="false">ASTROS.MONTEZUMA.CALCTOOLS.CALCFUNCTIONS.PYTHON.INTERPOLATIONIMPL.INTERPO2(B91,A91,Débit!A$1:AZ$38)</f>
        <v>0.811508501388209</v>
      </c>
      <c r="D91" s="10" t="n">
        <f aca="false">ASTROS.MONTEZUMA.CALCTOOLS.CALCFUNCTIONS.PYTHON.INTERPOLATIONIMPL.INTERPO2(B91,A91,Rendement!A$1:AZ$38)</f>
        <v>0.831828759845905</v>
      </c>
      <c r="E91" s="10" t="n">
        <f aca="false">D91+0.0179</f>
        <v>0.849728759845905</v>
      </c>
      <c r="F91" s="11" t="n">
        <f aca="false">C91*D^2*SQRT(H)</f>
        <v>249.717431418404</v>
      </c>
      <c r="G91" s="7" t="n">
        <f aca="false">ρ*g*H*F91*E91</f>
        <v>624575581.309961</v>
      </c>
    </row>
    <row r="92" customFormat="false" ht="13.8" hidden="false" customHeight="false" outlineLevel="0" collapsed="false">
      <c r="A92" s="8" t="n">
        <f aca="false">ntpm*D/SQRT(H)</f>
        <v>54.7544561542711</v>
      </c>
      <c r="B92" s="7" t="n">
        <v>34.25</v>
      </c>
      <c r="C92" s="9" t="n">
        <f aca="false">ASTROS.MONTEZUMA.CALCTOOLS.CALCFUNCTIONS.PYTHON.INTERPOLATIONIMPL.INTERPO2(B92,A92,Débit!A$1:AZ$38)</f>
        <v>0.816254206063644</v>
      </c>
      <c r="D92" s="10" t="n">
        <f aca="false">ASTROS.MONTEZUMA.CALCTOOLS.CALCFUNCTIONS.PYTHON.INTERPOLATIONIMPL.INTERPO2(B92,A92,Rendement!A$1:AZ$38)</f>
        <v>0.829823158833977</v>
      </c>
      <c r="E92" s="10" t="n">
        <f aca="false">D92+0.0179</f>
        <v>0.847723158833977</v>
      </c>
      <c r="F92" s="11" t="n">
        <f aca="false">C92*D^2*SQRT(H)</f>
        <v>251.17777986798</v>
      </c>
      <c r="G92" s="7" t="n">
        <f aca="false">ρ*g*H*F92*E92</f>
        <v>626745304.986806</v>
      </c>
    </row>
    <row r="93" customFormat="false" ht="13.8" hidden="false" customHeight="false" outlineLevel="0" collapsed="false">
      <c r="A93" s="8" t="n">
        <f aca="false">ntpm*D/SQRT(H)</f>
        <v>54.7544561542711</v>
      </c>
      <c r="B93" s="7" t="n">
        <v>34.5</v>
      </c>
      <c r="C93" s="9" t="n">
        <f aca="false">ASTROS.MONTEZUMA.CALCTOOLS.CALCFUNCTIONS.PYTHON.INTERPOLATIONIMPL.INTERPO2(B93,A93,Débit!A$1:AZ$38)</f>
        <v>0.820999910739078</v>
      </c>
      <c r="D93" s="10" t="n">
        <f aca="false">ASTROS.MONTEZUMA.CALCTOOLS.CALCFUNCTIONS.PYTHON.INTERPOLATIONIMPL.INTERPO2(B93,A93,Rendement!A$1:AZ$38)</f>
        <v>0.827817557822048</v>
      </c>
      <c r="E93" s="10" t="n">
        <f aca="false">D93+0.0179</f>
        <v>0.845717557822048</v>
      </c>
      <c r="F93" s="11" t="n">
        <f aca="false">C93*D^2*SQRT(H)</f>
        <v>252.638128317555</v>
      </c>
      <c r="G93" s="7" t="n">
        <f aca="false">ρ*g*H*F93*E93</f>
        <v>628897786.694896</v>
      </c>
    </row>
    <row r="94" customFormat="false" ht="13.8" hidden="false" customHeight="false" outlineLevel="0" collapsed="false">
      <c r="A94" s="8" t="n">
        <f aca="false">ntpm*D/SQRT(H)</f>
        <v>54.7544561542711</v>
      </c>
      <c r="B94" s="7" t="n">
        <v>34.75</v>
      </c>
      <c r="C94" s="9" t="n">
        <f aca="false">ASTROS.MONTEZUMA.CALCTOOLS.CALCFUNCTIONS.PYTHON.INTERPOLATIONIMPL.INTERPO2(B94,A94,Débit!A$1:AZ$38)</f>
        <v>0.825745615414513</v>
      </c>
      <c r="D94" s="10" t="n">
        <f aca="false">ASTROS.MONTEZUMA.CALCTOOLS.CALCFUNCTIONS.PYTHON.INTERPOLATIONIMPL.INTERPO2(B94,A94,Rendement!A$1:AZ$38)</f>
        <v>0.82581195681012</v>
      </c>
      <c r="E94" s="10" t="n">
        <f aca="false">D94+0.0179</f>
        <v>0.84371195681012</v>
      </c>
      <c r="F94" s="11" t="n">
        <f aca="false">C94*D^2*SQRT(H)</f>
        <v>254.098476767131</v>
      </c>
      <c r="G94" s="7" t="n">
        <f aca="false">ρ*g*H*F94*E94</f>
        <v>631033026.43423</v>
      </c>
    </row>
    <row r="95" customFormat="false" ht="13.8" hidden="false" customHeight="false" outlineLevel="0" collapsed="false">
      <c r="A95" s="8" t="n">
        <f aca="false">ntpm*D/SQRT(H)</f>
        <v>54.7544561542711</v>
      </c>
      <c r="B95" s="7" t="n">
        <v>35</v>
      </c>
      <c r="C95" s="9" t="n">
        <f aca="false">ASTROS.MONTEZUMA.CALCTOOLS.CALCFUNCTIONS.PYTHON.INTERPOLATIONIMPL.INTERPO2(B95,A95,Débit!A$1:AZ$38)</f>
        <v>0.830491320089947</v>
      </c>
      <c r="D95" s="10" t="n">
        <f aca="false">ASTROS.MONTEZUMA.CALCTOOLS.CALCFUNCTIONS.PYTHON.INTERPOLATIONIMPL.INTERPO2(B95,A95,Rendement!A$1:AZ$38)</f>
        <v>0.823806355798192</v>
      </c>
      <c r="E95" s="10" t="n">
        <f aca="false">D95+0.0179</f>
        <v>0.841706355798192</v>
      </c>
      <c r="F95" s="11" t="n">
        <f aca="false">C95*D^2*SQRT(H)</f>
        <v>255.558825216707</v>
      </c>
      <c r="G95" s="7" t="n">
        <f aca="false">ρ*g*H*F95*E95</f>
        <v>633151024.204809</v>
      </c>
    </row>
    <row r="96" customFormat="false" ht="13.8" hidden="false" customHeight="false" outlineLevel="0" collapsed="false">
      <c r="A96" s="8" t="n">
        <f aca="false">ntpm*D/SQRT(H)</f>
        <v>54.7544561542711</v>
      </c>
      <c r="B96" s="7" t="n">
        <v>35.25</v>
      </c>
      <c r="C96" s="9" t="n">
        <f aca="false">ASTROS.MONTEZUMA.CALCTOOLS.CALCFUNCTIONS.PYTHON.INTERPOLATIONIMPL.INTERPO2(B96,A96,Débit!A$1:AZ$38)</f>
        <v>0.835237024765381</v>
      </c>
      <c r="D96" s="10" t="n">
        <f aca="false">ASTROS.MONTEZUMA.CALCTOOLS.CALCFUNCTIONS.PYTHON.INTERPOLATIONIMPL.INTERPO2(B96,A96,Rendement!A$1:AZ$38)</f>
        <v>0.821800754786263</v>
      </c>
      <c r="E96" s="10" t="n">
        <f aca="false">D96+0.0179</f>
        <v>0.839700754786263</v>
      </c>
      <c r="F96" s="11" t="n">
        <f aca="false">C96*D^2*SQRT(H)</f>
        <v>257.019173666283</v>
      </c>
      <c r="G96" s="7" t="n">
        <f aca="false">ρ*g*H*F96*E96</f>
        <v>635251780.006633</v>
      </c>
    </row>
    <row r="97" customFormat="false" ht="13.8" hidden="false" customHeight="false" outlineLevel="0" collapsed="false">
      <c r="A97" s="8" t="n">
        <f aca="false">ntpm*D/SQRT(H)</f>
        <v>54.7544561542711</v>
      </c>
      <c r="B97" s="7" t="n">
        <v>35.5</v>
      </c>
      <c r="C97" s="9" t="n">
        <f aca="false">ASTROS.MONTEZUMA.CALCTOOLS.CALCFUNCTIONS.PYTHON.INTERPOLATIONIMPL.INTERPO2(B97,A97,Débit!A$1:AZ$38)</f>
        <v>0.839982729440816</v>
      </c>
      <c r="D97" s="10" t="n">
        <f aca="false">ASTROS.MONTEZUMA.CALCTOOLS.CALCFUNCTIONS.PYTHON.INTERPOLATIONIMPL.INTERPO2(B97,A97,Rendement!A$1:AZ$38)</f>
        <v>0.819795153774335</v>
      </c>
      <c r="E97" s="10" t="n">
        <f aca="false">D97+0.0179</f>
        <v>0.837695153774335</v>
      </c>
      <c r="F97" s="11" t="n">
        <f aca="false">C97*D^2*SQRT(H)</f>
        <v>258.479522115858</v>
      </c>
      <c r="G97" s="7" t="n">
        <f aca="false">ρ*g*H*F97*E97</f>
        <v>637335293.839701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  <tableParts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26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2" activeCellId="0" sqref="M2"/>
    </sheetView>
  </sheetViews>
  <sheetFormatPr defaultRowHeight="13.8" zeroHeight="false" outlineLevelRow="0" outlineLevelCol="0"/>
  <cols>
    <col collapsed="false" customWidth="true" hidden="false" outlineLevel="0" max="7" min="1" style="0" width="10.92"/>
    <col collapsed="false" customWidth="true" hidden="false" outlineLevel="0" max="8" min="8" style="0" width="12.04"/>
    <col collapsed="false" customWidth="true" hidden="false" outlineLevel="0" max="11" min="9" style="0" width="10.92"/>
    <col collapsed="false" customWidth="true" hidden="false" outlineLevel="0" max="12" min="12" style="18" width="11.71"/>
    <col collapsed="false" customWidth="true" hidden="false" outlineLevel="0" max="14" min="13" style="0" width="11.71"/>
    <col collapsed="false" customWidth="true" hidden="false" outlineLevel="0" max="1025" min="15" style="0" width="10.92"/>
  </cols>
  <sheetData>
    <row r="1" customFormat="false" ht="24.45" hidden="false" customHeight="false" outlineLevel="0" collapsed="false">
      <c r="A1" s="19" t="s">
        <v>19</v>
      </c>
    </row>
    <row r="3" customFormat="false" ht="13.8" hidden="false" customHeight="false" outlineLevel="0" collapsed="false">
      <c r="A3" s="1" t="s">
        <v>3</v>
      </c>
      <c r="B3" s="2" t="n">
        <v>1000.1</v>
      </c>
      <c r="C3" s="2" t="s">
        <v>4</v>
      </c>
      <c r="D3" s="20"/>
      <c r="E3" s="20"/>
      <c r="F3" s="20"/>
      <c r="G3" s="20"/>
      <c r="H3" s="20"/>
      <c r="I3" s="20"/>
      <c r="J3" s="20"/>
    </row>
    <row r="4" customFormat="false" ht="13.8" hidden="false" customHeight="false" outlineLevel="0" collapsed="false">
      <c r="A4" s="1" t="s">
        <v>5</v>
      </c>
      <c r="B4" s="2" t="n">
        <v>9.8105</v>
      </c>
      <c r="C4" s="2" t="s">
        <v>6</v>
      </c>
      <c r="D4" s="20"/>
      <c r="E4" s="20"/>
      <c r="F4" s="20"/>
      <c r="G4" s="20"/>
      <c r="H4" s="20"/>
      <c r="I4" s="20"/>
      <c r="J4" s="20"/>
    </row>
    <row r="5" customFormat="false" ht="13.8" hidden="false" customHeight="false" outlineLevel="0" collapsed="false">
      <c r="A5" s="2"/>
      <c r="B5" s="2"/>
      <c r="C5" s="2"/>
      <c r="D5" s="20"/>
      <c r="E5" s="20"/>
      <c r="F5" s="20"/>
      <c r="G5" s="20"/>
      <c r="H5" s="20"/>
      <c r="I5" s="20"/>
      <c r="J5" s="20"/>
    </row>
    <row r="6" customFormat="false" ht="13.8" hidden="false" customHeight="false" outlineLevel="0" collapsed="false">
      <c r="A6" s="2"/>
      <c r="B6" s="2"/>
      <c r="C6" s="2"/>
      <c r="D6" s="20"/>
      <c r="E6" s="20"/>
      <c r="F6" s="20"/>
      <c r="G6" s="20"/>
      <c r="H6" s="20"/>
      <c r="I6" s="20"/>
      <c r="J6" s="20"/>
    </row>
    <row r="7" customFormat="false" ht="13.8" hidden="false" customHeight="false" outlineLevel="0" collapsed="false">
      <c r="A7" s="1" t="s">
        <v>20</v>
      </c>
      <c r="B7" s="2" t="n">
        <v>200</v>
      </c>
      <c r="C7" s="2" t="s">
        <v>1</v>
      </c>
      <c r="D7" s="20"/>
      <c r="E7" s="20"/>
      <c r="F7" s="20"/>
      <c r="G7" s="20"/>
      <c r="H7" s="20"/>
      <c r="I7" s="20"/>
      <c r="J7" s="20"/>
    </row>
    <row r="8" customFormat="false" ht="13.8" hidden="false" customHeight="false" outlineLevel="0" collapsed="false">
      <c r="A8" s="1" t="s">
        <v>21</v>
      </c>
      <c r="B8" s="21" t="n">
        <f aca="false">I203</f>
        <v>153.468584379375</v>
      </c>
      <c r="C8" s="2" t="s">
        <v>22</v>
      </c>
      <c r="D8" s="20"/>
      <c r="E8" s="20"/>
      <c r="F8" s="20"/>
      <c r="G8" s="20"/>
      <c r="H8" s="20"/>
      <c r="I8" s="20"/>
      <c r="J8" s="20"/>
    </row>
    <row r="9" customFormat="false" ht="16" hidden="false" customHeight="false" outlineLevel="0" collapsed="false">
      <c r="A9" s="22" t="s">
        <v>23</v>
      </c>
      <c r="B9" s="2" t="n">
        <v>27.5</v>
      </c>
      <c r="C9" s="2" t="s">
        <v>24</v>
      </c>
      <c r="D9" s="20"/>
      <c r="E9" s="20"/>
      <c r="F9" s="20"/>
      <c r="G9" s="20"/>
      <c r="H9" s="20"/>
      <c r="I9" s="20"/>
      <c r="J9" s="20"/>
    </row>
    <row r="10" customFormat="false" ht="13.8" hidden="false" customHeight="false" outlineLevel="0" collapsed="false">
      <c r="A10" s="1" t="s">
        <v>25</v>
      </c>
      <c r="B10" s="2" t="n">
        <v>200</v>
      </c>
      <c r="C10" s="2" t="s">
        <v>26</v>
      </c>
      <c r="D10" s="23" t="s">
        <v>27</v>
      </c>
      <c r="E10" s="24" t="n">
        <f aca="false">B10*2*PI()/60</f>
        <v>20.943951023932</v>
      </c>
      <c r="F10" s="20" t="s">
        <v>28</v>
      </c>
      <c r="G10" s="20"/>
      <c r="H10" s="20"/>
      <c r="I10" s="20"/>
      <c r="J10" s="20"/>
    </row>
    <row r="11" customFormat="false" ht="13.8" hidden="false" customHeight="false" outlineLevel="0" collapsed="false">
      <c r="A11" s="1" t="s">
        <v>29</v>
      </c>
      <c r="B11" s="2" t="n">
        <v>4</v>
      </c>
      <c r="C11" s="2" t="s">
        <v>1</v>
      </c>
      <c r="D11" s="20"/>
      <c r="E11" s="25"/>
      <c r="F11" s="20"/>
      <c r="G11" s="20"/>
      <c r="H11" s="20"/>
      <c r="I11" s="20"/>
      <c r="J11" s="20"/>
    </row>
    <row r="12" customFormat="false" ht="13.8" hidden="false" customHeight="false" outlineLevel="0" collapsed="false">
      <c r="A12" s="1" t="s">
        <v>30</v>
      </c>
      <c r="B12" s="2" t="n">
        <v>5.5</v>
      </c>
      <c r="C12" s="2" t="s">
        <v>1</v>
      </c>
      <c r="D12" s="23" t="s">
        <v>31</v>
      </c>
      <c r="E12" s="24" t="n">
        <f aca="false">PI()*Dc^2/4</f>
        <v>23.7582944427728</v>
      </c>
      <c r="F12" s="20" t="s">
        <v>32</v>
      </c>
      <c r="G12" s="23" t="s">
        <v>33</v>
      </c>
      <c r="H12" s="24" t="n">
        <f aca="false">Q0/(PI()*Dc^2/4)</f>
        <v>6.4595791902924</v>
      </c>
      <c r="I12" s="20"/>
      <c r="J12" s="20" t="s">
        <v>34</v>
      </c>
    </row>
    <row r="13" customFormat="false" ht="13.8" hidden="false" customHeight="false" outlineLevel="0" collapsed="false">
      <c r="A13" s="1" t="s">
        <v>35</v>
      </c>
      <c r="B13" s="2" t="n">
        <v>400</v>
      </c>
      <c r="C13" s="2" t="s">
        <v>1</v>
      </c>
      <c r="D13" s="23"/>
      <c r="E13" s="25"/>
      <c r="F13" s="20"/>
      <c r="G13" s="20"/>
      <c r="H13" s="20"/>
      <c r="I13" s="20"/>
      <c r="J13" s="20"/>
    </row>
    <row r="14" customFormat="false" ht="13.8" hidden="false" customHeight="false" outlineLevel="0" collapsed="false">
      <c r="A14" s="1" t="s">
        <v>36</v>
      </c>
      <c r="B14" s="2" t="n">
        <v>1000</v>
      </c>
      <c r="C14" s="2" t="s">
        <v>34</v>
      </c>
      <c r="D14" s="23" t="s">
        <v>37</v>
      </c>
      <c r="E14" s="25" t="n">
        <f aca="false">2*B13/B14</f>
        <v>0.8</v>
      </c>
      <c r="F14" s="20" t="s">
        <v>38</v>
      </c>
      <c r="G14" s="20"/>
      <c r="H14" s="20"/>
      <c r="I14" s="20"/>
      <c r="J14" s="20"/>
    </row>
    <row r="15" customFormat="false" ht="13.8" hidden="false" customHeight="false" outlineLevel="0" collapsed="false">
      <c r="A15" s="1" t="s">
        <v>39</v>
      </c>
      <c r="B15" s="2" t="n">
        <v>10</v>
      </c>
      <c r="C15" s="2" t="s">
        <v>38</v>
      </c>
      <c r="D15" s="23" t="s">
        <v>40</v>
      </c>
      <c r="E15" s="25" t="n">
        <f aca="false">tp/L_c</f>
        <v>12.5</v>
      </c>
      <c r="F15" s="20" t="s">
        <v>41</v>
      </c>
      <c r="G15" s="20"/>
      <c r="H15" s="20"/>
      <c r="I15" s="20"/>
      <c r="J15" s="20"/>
    </row>
    <row r="16" customFormat="false" ht="13.8" hidden="false" customHeight="false" outlineLevel="0" collapsed="false">
      <c r="A16" s="1" t="s">
        <v>42</v>
      </c>
      <c r="B16" s="26" t="n">
        <v>0.02</v>
      </c>
      <c r="C16" s="2"/>
      <c r="D16" s="20"/>
      <c r="E16" s="20"/>
      <c r="F16" s="20"/>
      <c r="G16" s="20"/>
      <c r="H16" s="20"/>
      <c r="I16" s="20"/>
      <c r="J16" s="20"/>
    </row>
    <row r="17" customFormat="false" ht="13.8" hidden="false" customHeight="false" outlineLevel="0" collapsed="false">
      <c r="A17" s="1" t="s">
        <v>43</v>
      </c>
      <c r="B17" s="27" t="n">
        <v>5000000</v>
      </c>
      <c r="C17" s="2" t="s">
        <v>44</v>
      </c>
      <c r="D17" s="20"/>
      <c r="E17" s="20"/>
      <c r="F17" s="20"/>
      <c r="G17" s="20"/>
      <c r="H17" s="20"/>
      <c r="I17" s="20"/>
      <c r="J17" s="20"/>
    </row>
    <row r="18" customFormat="false" ht="13.8" hidden="false" customHeight="false" outlineLevel="0" collapsed="false">
      <c r="A18" s="28"/>
      <c r="B18" s="28"/>
    </row>
    <row r="19" customFormat="false" ht="17.35" hidden="false" customHeight="false" outlineLevel="0" collapsed="false">
      <c r="A19" s="29" t="s">
        <v>45</v>
      </c>
    </row>
    <row r="21" customFormat="false" ht="15.65" hidden="false" customHeight="false" outlineLevel="0" collapsed="false">
      <c r="A21" s="30" t="s">
        <v>46</v>
      </c>
      <c r="B21" s="8" t="n">
        <f aca="false">L_*V/g/H0</f>
        <v>1.31687053469087</v>
      </c>
      <c r="C21" s="0" t="s">
        <v>38</v>
      </c>
    </row>
    <row r="22" customFormat="false" ht="13.8" hidden="false" customHeight="false" outlineLevel="0" collapsed="false">
      <c r="A22" s="31" t="s">
        <v>47</v>
      </c>
      <c r="B22" s="32" t="n">
        <f aca="false">(B21/B15)/(1-B21/(2*B15))</f>
        <v>0.14096894603616</v>
      </c>
      <c r="D22" s="0" t="s">
        <v>48</v>
      </c>
      <c r="E22" s="0" t="n">
        <f aca="false">H0*(1+B22)</f>
        <v>228.193789207232</v>
      </c>
    </row>
    <row r="24" customFormat="false" ht="17.35" hidden="false" customHeight="false" outlineLevel="0" collapsed="false">
      <c r="A24" s="29" t="s">
        <v>49</v>
      </c>
    </row>
    <row r="25" customFormat="false" ht="13.8" hidden="false" customHeight="false" outlineLevel="0" collapsed="false">
      <c r="A25" s="31" t="s">
        <v>47</v>
      </c>
      <c r="B25" s="33" t="n">
        <f aca="false">2*L_*V/tp/g/H0</f>
        <v>0.263374106938174</v>
      </c>
      <c r="D25" s="0" t="s">
        <v>48</v>
      </c>
      <c r="E25" s="0" t="n">
        <f aca="false">H0*(1+B25)</f>
        <v>252.674821387635</v>
      </c>
    </row>
    <row r="26" customFormat="false" ht="13.8" hidden="false" customHeight="false" outlineLevel="0" collapsed="false">
      <c r="A26" s="31"/>
      <c r="B26" s="33"/>
    </row>
    <row r="27" customFormat="false" ht="13.8" hidden="false" customHeight="false" outlineLevel="0" collapsed="false">
      <c r="A27" s="31"/>
      <c r="B27" s="33"/>
    </row>
    <row r="29" customFormat="false" ht="17.35" hidden="false" customHeight="false" outlineLevel="0" collapsed="false">
      <c r="A29" s="29" t="s">
        <v>50</v>
      </c>
    </row>
    <row r="30" customFormat="false" ht="13.8" hidden="false" customHeight="false" outlineLevel="0" collapsed="false">
      <c r="A30" s="34" t="s">
        <v>51</v>
      </c>
      <c r="B30" s="34" t="s">
        <v>52</v>
      </c>
      <c r="C30" s="34" t="s">
        <v>53</v>
      </c>
      <c r="D30" s="34" t="s">
        <v>54</v>
      </c>
      <c r="E30" s="34" t="s">
        <v>55</v>
      </c>
      <c r="F30" s="35" t="s">
        <v>56</v>
      </c>
      <c r="L30" s="36"/>
    </row>
    <row r="31" customFormat="false" ht="13.8" hidden="false" customHeight="false" outlineLevel="0" collapsed="false">
      <c r="C31" s="37"/>
      <c r="D31" s="38"/>
      <c r="E31" s="39"/>
      <c r="F31" s="40"/>
    </row>
    <row r="32" customFormat="false" ht="13.8" hidden="false" customHeight="false" outlineLevel="0" collapsed="false">
      <c r="A32" s="0" t="n">
        <v>0</v>
      </c>
      <c r="B32" s="0" t="n">
        <f aca="false">E$14*A32</f>
        <v>0</v>
      </c>
      <c r="C32" s="37" t="n">
        <f aca="false">Q0</f>
        <v>153.468584379375</v>
      </c>
      <c r="D32" s="38" t="n">
        <f aca="false">C32/Ac</f>
        <v>6.4595791902924</v>
      </c>
      <c r="E32" s="39" t="n">
        <v>0</v>
      </c>
      <c r="F32" s="40" t="n">
        <f aca="false">H0</f>
        <v>200</v>
      </c>
    </row>
    <row r="33" customFormat="false" ht="13.8" hidden="false" customHeight="false" outlineLevel="0" collapsed="false">
      <c r="A33" s="0" t="n">
        <v>1</v>
      </c>
      <c r="B33" s="0" t="n">
        <f aca="false">E$14*A33</f>
        <v>0.8</v>
      </c>
      <c r="C33" s="37" t="n">
        <f aca="false">Q0*(1-B33/tp)</f>
        <v>141.191097629025</v>
      </c>
      <c r="D33" s="38" t="n">
        <f aca="false">C33/Ac</f>
        <v>5.94281285506901</v>
      </c>
      <c r="E33" s="39" t="n">
        <f aca="false">(c_/g)*(D32-D33)</f>
        <v>52.6748213876348</v>
      </c>
      <c r="F33" s="40" t="n">
        <f aca="false">2*H0+E33-F32</f>
        <v>252.674821387635</v>
      </c>
    </row>
    <row r="34" customFormat="false" ht="13.8" hidden="false" customHeight="false" outlineLevel="0" collapsed="false">
      <c r="A34" s="0" t="n">
        <v>2</v>
      </c>
      <c r="B34" s="0" t="n">
        <f aca="false">E$14*A34</f>
        <v>1.6</v>
      </c>
      <c r="C34" s="37" t="n">
        <f aca="false">Q0*(1-B34/tp)</f>
        <v>128.913610878675</v>
      </c>
      <c r="D34" s="38" t="n">
        <f aca="false">C34/Ac</f>
        <v>5.42604651984562</v>
      </c>
      <c r="E34" s="39" t="n">
        <f aca="false">(c_/g)*(D33-D34)</f>
        <v>52.674821387635</v>
      </c>
      <c r="F34" s="40" t="n">
        <f aca="false">2*H0+E34-F33</f>
        <v>200</v>
      </c>
    </row>
    <row r="35" customFormat="false" ht="13.8" hidden="false" customHeight="false" outlineLevel="0" collapsed="false">
      <c r="A35" s="0" t="n">
        <v>3</v>
      </c>
      <c r="B35" s="0" t="n">
        <f aca="false">E$14*A35</f>
        <v>2.4</v>
      </c>
      <c r="C35" s="37" t="n">
        <f aca="false">Q0*(1-B35/tp)</f>
        <v>116.636124128325</v>
      </c>
      <c r="D35" s="38" t="n">
        <f aca="false">C35/Ac</f>
        <v>4.90928018462223</v>
      </c>
      <c r="E35" s="39" t="n">
        <f aca="false">(c_/g)*(D34-D35)</f>
        <v>52.674821387635</v>
      </c>
      <c r="F35" s="40" t="n">
        <f aca="false">2*H0+E35-F34</f>
        <v>252.674821387635</v>
      </c>
    </row>
    <row r="36" customFormat="false" ht="13.8" hidden="false" customHeight="false" outlineLevel="0" collapsed="false">
      <c r="A36" s="0" t="n">
        <v>4</v>
      </c>
      <c r="B36" s="0" t="n">
        <f aca="false">E$14*A36</f>
        <v>3.2</v>
      </c>
      <c r="C36" s="37" t="n">
        <f aca="false">Q0*(1-B36/tp)</f>
        <v>104.358637377975</v>
      </c>
      <c r="D36" s="38" t="n">
        <f aca="false">C36/Ac</f>
        <v>4.39251384939883</v>
      </c>
      <c r="E36" s="39" t="n">
        <f aca="false">(c_/g)*(D35-D36)</f>
        <v>52.674821387635</v>
      </c>
      <c r="F36" s="40" t="n">
        <f aca="false">2*H0+E36-F35</f>
        <v>200</v>
      </c>
    </row>
    <row r="37" customFormat="false" ht="13.8" hidden="false" customHeight="false" outlineLevel="0" collapsed="false">
      <c r="A37" s="0" t="n">
        <v>5</v>
      </c>
      <c r="B37" s="0" t="n">
        <f aca="false">E$14*A37</f>
        <v>4</v>
      </c>
      <c r="C37" s="37" t="n">
        <f aca="false">Q0*(1-B37/tp)</f>
        <v>92.0811506276249</v>
      </c>
      <c r="D37" s="38" t="n">
        <f aca="false">C37/Ac</f>
        <v>3.87574751417544</v>
      </c>
      <c r="E37" s="39" t="n">
        <f aca="false">(c_/g)*(D36-D37)</f>
        <v>52.6748213876349</v>
      </c>
      <c r="F37" s="40" t="n">
        <f aca="false">2*H0+E37-F36</f>
        <v>252.674821387635</v>
      </c>
    </row>
    <row r="38" customFormat="false" ht="13.8" hidden="false" customHeight="false" outlineLevel="0" collapsed="false">
      <c r="A38" s="0" t="n">
        <v>6</v>
      </c>
      <c r="B38" s="0" t="n">
        <f aca="false">E$14*A38</f>
        <v>4.8</v>
      </c>
      <c r="C38" s="37" t="n">
        <f aca="false">Q0*(1-B38/tp)</f>
        <v>79.8036638772749</v>
      </c>
      <c r="D38" s="38" t="n">
        <f aca="false">C38/Ac</f>
        <v>3.35898117895205</v>
      </c>
      <c r="E38" s="39" t="n">
        <f aca="false">(c_/g)*(D37-D38)</f>
        <v>52.6748213876348</v>
      </c>
      <c r="F38" s="40" t="n">
        <f aca="false">2*H0+E38-F37</f>
        <v>200</v>
      </c>
    </row>
    <row r="39" customFormat="false" ht="13.8" hidden="false" customHeight="false" outlineLevel="0" collapsed="false">
      <c r="A39" s="0" t="n">
        <v>7</v>
      </c>
      <c r="B39" s="0" t="n">
        <f aca="false">E$14*A39</f>
        <v>5.6</v>
      </c>
      <c r="C39" s="37" t="n">
        <f aca="false">Q0*(1-B39/tp)</f>
        <v>67.5261771269249</v>
      </c>
      <c r="D39" s="38" t="n">
        <f aca="false">C39/Ac</f>
        <v>2.84221484372866</v>
      </c>
      <c r="E39" s="39" t="n">
        <f aca="false">(c_/g)*(D38-D39)</f>
        <v>52.6748213876349</v>
      </c>
      <c r="F39" s="40" t="n">
        <f aca="false">2*H0+E39-F38</f>
        <v>252.674821387635</v>
      </c>
    </row>
    <row r="40" customFormat="false" ht="13.8" hidden="false" customHeight="false" outlineLevel="0" collapsed="false">
      <c r="A40" s="0" t="n">
        <v>8</v>
      </c>
      <c r="B40" s="0" t="n">
        <f aca="false">E$14*A40</f>
        <v>6.4</v>
      </c>
      <c r="C40" s="37" t="n">
        <f aca="false">Q0*(1-B40/tp)</f>
        <v>55.2486903765749</v>
      </c>
      <c r="D40" s="38" t="n">
        <f aca="false">C40/Ac</f>
        <v>2.32544850850526</v>
      </c>
      <c r="E40" s="39" t="n">
        <f aca="false">(c_/g)*(D39-D40)</f>
        <v>52.674821387635</v>
      </c>
      <c r="F40" s="40" t="n">
        <f aca="false">2*H0+E40-F39</f>
        <v>200</v>
      </c>
    </row>
    <row r="41" customFormat="false" ht="13.8" hidden="false" customHeight="false" outlineLevel="0" collapsed="false">
      <c r="A41" s="0" t="n">
        <v>9</v>
      </c>
      <c r="B41" s="0" t="n">
        <f aca="false">E$14*A41</f>
        <v>7.2</v>
      </c>
      <c r="C41" s="37" t="n">
        <f aca="false">Q0*(1-B41/tp)</f>
        <v>42.971203626225</v>
      </c>
      <c r="D41" s="38" t="n">
        <f aca="false">C41/Ac</f>
        <v>1.80868217328187</v>
      </c>
      <c r="E41" s="39" t="n">
        <f aca="false">(c_/g)*(D40-D41)</f>
        <v>52.6748213876348</v>
      </c>
      <c r="F41" s="40" t="n">
        <f aca="false">2*H0+E41-F40</f>
        <v>252.674821387634</v>
      </c>
    </row>
    <row r="42" customFormat="false" ht="13.8" hidden="false" customHeight="false" outlineLevel="0" collapsed="false">
      <c r="A42" s="0" t="n">
        <v>10</v>
      </c>
      <c r="B42" s="0" t="n">
        <f aca="false">E$14*A42</f>
        <v>8</v>
      </c>
      <c r="C42" s="37" t="n">
        <f aca="false">Q0*(1-B42/tp)</f>
        <v>30.693716875875</v>
      </c>
      <c r="D42" s="38" t="n">
        <f aca="false">C42/Ac</f>
        <v>1.29191583805848</v>
      </c>
      <c r="E42" s="39" t="n">
        <f aca="false">(c_/g)*(D41-D42)</f>
        <v>52.674821387635</v>
      </c>
      <c r="F42" s="40" t="n">
        <f aca="false">2*H0+E42-F41</f>
        <v>200</v>
      </c>
    </row>
    <row r="43" customFormat="false" ht="13.8" hidden="false" customHeight="false" outlineLevel="0" collapsed="false">
      <c r="A43" s="0" t="n">
        <v>11</v>
      </c>
      <c r="B43" s="0" t="n">
        <f aca="false">E$14*A43</f>
        <v>8.8</v>
      </c>
      <c r="C43" s="37" t="n">
        <f aca="false">Q0*(1-B43/tp)</f>
        <v>18.416230125525</v>
      </c>
      <c r="D43" s="38" t="n">
        <f aca="false">C43/Ac</f>
        <v>0.775149502835087</v>
      </c>
      <c r="E43" s="39" t="n">
        <f aca="false">(c_/g)*(D42-D43)</f>
        <v>52.674821387635</v>
      </c>
      <c r="F43" s="40" t="n">
        <f aca="false">2*H0+E43-F42</f>
        <v>252.674821387634</v>
      </c>
    </row>
    <row r="44" customFormat="false" ht="13.8" hidden="false" customHeight="false" outlineLevel="0" collapsed="false">
      <c r="A44" s="0" t="n">
        <v>12</v>
      </c>
      <c r="B44" s="0" t="n">
        <f aca="false">E$14*A44</f>
        <v>9.6</v>
      </c>
      <c r="C44" s="37" t="n">
        <f aca="false">Q0*(1-B44/tp)</f>
        <v>6.138743375175</v>
      </c>
      <c r="D44" s="38" t="n">
        <f aca="false">C44/Ac</f>
        <v>0.258383167611696</v>
      </c>
      <c r="E44" s="39" t="n">
        <f aca="false">(c_/g)*(D43-D44)</f>
        <v>52.6748213876348</v>
      </c>
      <c r="F44" s="40" t="n">
        <f aca="false">2*H0+E44-F43</f>
        <v>200</v>
      </c>
    </row>
    <row r="45" customFormat="false" ht="13.8" hidden="false" customHeight="false" outlineLevel="0" collapsed="false">
      <c r="A45" s="0" t="n">
        <v>13</v>
      </c>
      <c r="B45" s="0" t="n">
        <f aca="false">E$14*A45</f>
        <v>10.4</v>
      </c>
      <c r="C45" s="37" t="n">
        <v>0</v>
      </c>
      <c r="D45" s="38" t="n">
        <f aca="false">C45/Ac</f>
        <v>0</v>
      </c>
      <c r="E45" s="39" t="n">
        <f aca="false">(c_/g)*(D44-D45)</f>
        <v>26.3374106938175</v>
      </c>
      <c r="F45" s="40" t="n">
        <f aca="false">2*H0+E45-F44</f>
        <v>226.337410693817</v>
      </c>
    </row>
    <row r="46" customFormat="false" ht="13.8" hidden="false" customHeight="false" outlineLevel="0" collapsed="false">
      <c r="A46" s="0" t="n">
        <v>14</v>
      </c>
      <c r="B46" s="0" t="n">
        <f aca="false">E$14*A46</f>
        <v>11.2</v>
      </c>
      <c r="C46" s="37" t="n">
        <v>0</v>
      </c>
      <c r="D46" s="38" t="n">
        <f aca="false">C46/Ac</f>
        <v>0</v>
      </c>
      <c r="E46" s="39" t="n">
        <f aca="false">(c_/g)*(D45-D46)</f>
        <v>0</v>
      </c>
      <c r="F46" s="40" t="n">
        <f aca="false">2*H0+E46-F45</f>
        <v>173.662589306183</v>
      </c>
    </row>
    <row r="47" customFormat="false" ht="13.8" hidden="false" customHeight="false" outlineLevel="0" collapsed="false">
      <c r="A47" s="0" t="n">
        <v>15</v>
      </c>
      <c r="B47" s="0" t="n">
        <f aca="false">E$14*A47</f>
        <v>12</v>
      </c>
      <c r="C47" s="37" t="n">
        <v>0</v>
      </c>
      <c r="D47" s="38" t="n">
        <f aca="false">C47/Ac</f>
        <v>0</v>
      </c>
      <c r="E47" s="39" t="n">
        <f aca="false">(c_/g)*(D46-D47)</f>
        <v>0</v>
      </c>
      <c r="F47" s="40" t="n">
        <f aca="false">2*H0+E47-F46</f>
        <v>226.337410693817</v>
      </c>
    </row>
    <row r="49" customFormat="false" ht="17.35" hidden="false" customHeight="false" outlineLevel="0" collapsed="false">
      <c r="A49" s="29" t="s">
        <v>57</v>
      </c>
    </row>
    <row r="50" customFormat="false" ht="13.8" hidden="false" customHeight="false" outlineLevel="0" collapsed="false">
      <c r="A50" s="34" t="s">
        <v>51</v>
      </c>
      <c r="B50" s="34" t="s">
        <v>58</v>
      </c>
      <c r="C50" s="34" t="s">
        <v>53</v>
      </c>
      <c r="D50" s="34" t="s">
        <v>54</v>
      </c>
      <c r="E50" s="34" t="s">
        <v>55</v>
      </c>
      <c r="F50" s="35" t="s">
        <v>56</v>
      </c>
    </row>
    <row r="51" customFormat="false" ht="13.8" hidden="false" customHeight="false" outlineLevel="0" collapsed="false">
      <c r="C51" s="37"/>
      <c r="D51" s="38"/>
      <c r="E51" s="39"/>
      <c r="F51" s="40"/>
    </row>
    <row r="52" customFormat="false" ht="13.8" hidden="false" customHeight="false" outlineLevel="0" collapsed="false">
      <c r="A52" s="0" t="n">
        <v>0</v>
      </c>
      <c r="B52" s="0" t="n">
        <f aca="false">E$14*A52</f>
        <v>0</v>
      </c>
      <c r="C52" s="37" t="n">
        <f aca="false">Q0</f>
        <v>153.468584379375</v>
      </c>
      <c r="D52" s="38" t="n">
        <f aca="false">C52/Ac</f>
        <v>6.4595791902924</v>
      </c>
      <c r="E52" s="39" t="n">
        <v>0</v>
      </c>
      <c r="F52" s="40" t="n">
        <f aca="false">H0</f>
        <v>200</v>
      </c>
    </row>
    <row r="53" customFormat="false" ht="13.8" hidden="false" customHeight="false" outlineLevel="0" collapsed="false">
      <c r="A53" s="0" t="n">
        <v>0.5</v>
      </c>
      <c r="B53" s="0" t="n">
        <f aca="false">E$14*A53</f>
        <v>0.4</v>
      </c>
      <c r="C53" s="37" t="n">
        <f aca="false">Q0*(1-B53/tp)</f>
        <v>147.3298410042</v>
      </c>
      <c r="D53" s="38" t="n">
        <f aca="false">C53/Ac</f>
        <v>6.20119602268071</v>
      </c>
      <c r="E53" s="39" t="n">
        <f aca="false">(c_/g)*(D52-D53)</f>
        <v>26.3374106938175</v>
      </c>
      <c r="F53" s="40" t="n">
        <f aca="false">F52+E53</f>
        <v>226.337410693817</v>
      </c>
    </row>
    <row r="54" customFormat="false" ht="13.8" hidden="false" customHeight="false" outlineLevel="0" collapsed="false">
      <c r="A54" s="0" t="n">
        <v>1</v>
      </c>
      <c r="B54" s="0" t="n">
        <f aca="false">E$14*A54</f>
        <v>0.8</v>
      </c>
      <c r="C54" s="37" t="n">
        <f aca="false">Q0*(1-B54/tp)</f>
        <v>141.191097629025</v>
      </c>
      <c r="D54" s="38" t="n">
        <f aca="false">C54/Ac</f>
        <v>5.94281285506901</v>
      </c>
      <c r="E54" s="39" t="n">
        <f aca="false">(c_/g)*(D53-D54)</f>
        <v>26.3374106938173</v>
      </c>
      <c r="F54" s="40" t="n">
        <f aca="false">2*H0-F52+E53+E54</f>
        <v>252.674821387635</v>
      </c>
    </row>
    <row r="55" customFormat="false" ht="13.8" hidden="false" customHeight="false" outlineLevel="0" collapsed="false">
      <c r="A55" s="0" t="n">
        <v>1.5</v>
      </c>
      <c r="B55" s="0" t="n">
        <f aca="false">E$14*A55</f>
        <v>1.2</v>
      </c>
      <c r="C55" s="37" t="n">
        <f aca="false">Q0*(1-B55/tp)</f>
        <v>135.05235425385</v>
      </c>
      <c r="D55" s="38" t="n">
        <f aca="false">C55/Ac</f>
        <v>5.68442968745731</v>
      </c>
      <c r="E55" s="39" t="n">
        <f aca="false">(c_/g)*(D54-D55)</f>
        <v>26.3374106938176</v>
      </c>
      <c r="F55" s="40" t="n">
        <f aca="false">2*H0-F53+E54+E55</f>
        <v>226.337410693817</v>
      </c>
    </row>
    <row r="56" customFormat="false" ht="13.8" hidden="false" customHeight="false" outlineLevel="0" collapsed="false">
      <c r="A56" s="0" t="n">
        <v>2</v>
      </c>
      <c r="B56" s="0" t="n">
        <f aca="false">E$14*A56</f>
        <v>1.6</v>
      </c>
      <c r="C56" s="37" t="n">
        <f aca="false">Q0*(1-B56/tp)</f>
        <v>128.913610878675</v>
      </c>
      <c r="D56" s="38" t="n">
        <f aca="false">C56/Ac</f>
        <v>5.42604651984562</v>
      </c>
      <c r="E56" s="39" t="n">
        <f aca="false">(c_/g)*(D55-D56)</f>
        <v>26.3374106938174</v>
      </c>
      <c r="F56" s="40" t="n">
        <f aca="false">2*H0-F54+E55+E56</f>
        <v>200</v>
      </c>
    </row>
    <row r="57" customFormat="false" ht="13.8" hidden="false" customHeight="false" outlineLevel="0" collapsed="false">
      <c r="A57" s="0" t="n">
        <v>2.5</v>
      </c>
      <c r="B57" s="0" t="n">
        <f aca="false">E$14*A57</f>
        <v>2</v>
      </c>
      <c r="C57" s="37" t="n">
        <f aca="false">Q0*(1-B57/tp)</f>
        <v>122.7748675035</v>
      </c>
      <c r="D57" s="38" t="n">
        <f aca="false">C57/Ac</f>
        <v>5.16766335223392</v>
      </c>
      <c r="E57" s="39" t="n">
        <f aca="false">(c_/g)*(D56-D57)</f>
        <v>26.3374106938175</v>
      </c>
      <c r="F57" s="40" t="n">
        <f aca="false">2*H0-F55+E56+E57</f>
        <v>226.337410693817</v>
      </c>
    </row>
    <row r="58" customFormat="false" ht="13.8" hidden="false" customHeight="false" outlineLevel="0" collapsed="false">
      <c r="A58" s="0" t="n">
        <v>3</v>
      </c>
      <c r="B58" s="0" t="n">
        <f aca="false">E$14*A58</f>
        <v>2.4</v>
      </c>
      <c r="C58" s="37" t="n">
        <f aca="false">Q0*(1-B58/tp)</f>
        <v>116.636124128325</v>
      </c>
      <c r="D58" s="38" t="n">
        <f aca="false">C58/Ac</f>
        <v>4.90928018462223</v>
      </c>
      <c r="E58" s="39" t="n">
        <f aca="false">(c_/g)*(D57-D58)</f>
        <v>26.3374106938175</v>
      </c>
      <c r="F58" s="40" t="n">
        <f aca="false">2*H0-F56+E57+E58</f>
        <v>252.674821387635</v>
      </c>
    </row>
    <row r="59" customFormat="false" ht="13.8" hidden="false" customHeight="false" outlineLevel="0" collapsed="false">
      <c r="A59" s="0" t="n">
        <v>3.5</v>
      </c>
      <c r="B59" s="0" t="n">
        <f aca="false">E$14*A59</f>
        <v>2.8</v>
      </c>
      <c r="C59" s="37" t="n">
        <f aca="false">Q0*(1-B59/tp)</f>
        <v>110.49738075315</v>
      </c>
      <c r="D59" s="38" t="n">
        <f aca="false">C59/Ac</f>
        <v>4.65089701701053</v>
      </c>
      <c r="E59" s="39" t="n">
        <f aca="false">(c_/g)*(D58-D59)</f>
        <v>26.3374106938175</v>
      </c>
      <c r="F59" s="40" t="n">
        <f aca="false">2*H0-F57+E58+E59</f>
        <v>226.337410693817</v>
      </c>
    </row>
    <row r="60" customFormat="false" ht="13.8" hidden="false" customHeight="false" outlineLevel="0" collapsed="false">
      <c r="A60" s="0" t="n">
        <v>4</v>
      </c>
      <c r="B60" s="0" t="n">
        <f aca="false">E$14*A60</f>
        <v>3.2</v>
      </c>
      <c r="C60" s="37" t="n">
        <f aca="false">Q0*(1-B60/tp)</f>
        <v>104.358637377975</v>
      </c>
      <c r="D60" s="38" t="n">
        <f aca="false">C60/Ac</f>
        <v>4.39251384939883</v>
      </c>
      <c r="E60" s="39" t="n">
        <f aca="false">(c_/g)*(D59-D60)</f>
        <v>26.3374106938175</v>
      </c>
      <c r="F60" s="40" t="n">
        <f aca="false">2*H0-F58+E59+E60</f>
        <v>200</v>
      </c>
    </row>
    <row r="61" customFormat="false" ht="13.8" hidden="false" customHeight="false" outlineLevel="0" collapsed="false">
      <c r="A61" s="0" t="n">
        <v>4.5</v>
      </c>
      <c r="B61" s="0" t="n">
        <f aca="false">E$14*A61</f>
        <v>3.6</v>
      </c>
      <c r="C61" s="37" t="n">
        <f aca="false">Q0*(1-B61/tp)</f>
        <v>98.2198940027999</v>
      </c>
      <c r="D61" s="38" t="n">
        <f aca="false">C61/Ac</f>
        <v>4.13413068178714</v>
      </c>
      <c r="E61" s="39" t="n">
        <f aca="false">(c_/g)*(D60-D61)</f>
        <v>26.3374106938174</v>
      </c>
      <c r="F61" s="40" t="n">
        <f aca="false">2*H0-F59+E60+E61</f>
        <v>226.337410693817</v>
      </c>
    </row>
    <row r="62" customFormat="false" ht="13.8" hidden="false" customHeight="false" outlineLevel="0" collapsed="false">
      <c r="A62" s="0" t="n">
        <v>5</v>
      </c>
      <c r="B62" s="0" t="n">
        <f aca="false">E$14*A62</f>
        <v>4</v>
      </c>
      <c r="C62" s="37" t="n">
        <f aca="false">Q0*(1-B62/tp)</f>
        <v>92.0811506276249</v>
      </c>
      <c r="D62" s="38" t="n">
        <f aca="false">C62/Ac</f>
        <v>3.87574751417544</v>
      </c>
      <c r="E62" s="39" t="n">
        <f aca="false">(c_/g)*(D61-D62)</f>
        <v>26.3374106938175</v>
      </c>
      <c r="F62" s="40" t="n">
        <f aca="false">2*H0-F60+E61+E62</f>
        <v>252.674821387635</v>
      </c>
    </row>
    <row r="63" customFormat="false" ht="13.8" hidden="false" customHeight="false" outlineLevel="0" collapsed="false">
      <c r="A63" s="0" t="n">
        <v>5.5</v>
      </c>
      <c r="B63" s="0" t="n">
        <f aca="false">E$14*A63</f>
        <v>4.4</v>
      </c>
      <c r="C63" s="37" t="n">
        <f aca="false">Q0*(1-B63/tp)</f>
        <v>85.9424072524499</v>
      </c>
      <c r="D63" s="38" t="n">
        <f aca="false">C63/Ac</f>
        <v>3.61736434656374</v>
      </c>
      <c r="E63" s="39" t="n">
        <f aca="false">(c_/g)*(D62-D63)</f>
        <v>26.3374106938175</v>
      </c>
      <c r="F63" s="40" t="n">
        <f aca="false">2*H0-F61+E62+E63</f>
        <v>226.337410693818</v>
      </c>
    </row>
    <row r="64" customFormat="false" ht="13.8" hidden="false" customHeight="false" outlineLevel="0" collapsed="false">
      <c r="A64" s="0" t="n">
        <v>6</v>
      </c>
      <c r="B64" s="0" t="n">
        <f aca="false">E$14*A64</f>
        <v>4.8</v>
      </c>
      <c r="C64" s="37" t="n">
        <f aca="false">Q0*(1-B64/tp)</f>
        <v>79.8036638772749</v>
      </c>
      <c r="D64" s="38" t="n">
        <f aca="false">C64/Ac</f>
        <v>3.35898117895205</v>
      </c>
      <c r="E64" s="39" t="n">
        <f aca="false">(c_/g)*(D63-D64)</f>
        <v>26.3374106938173</v>
      </c>
      <c r="F64" s="40" t="n">
        <f aca="false">2*H0-F62+E63+E64</f>
        <v>200</v>
      </c>
    </row>
    <row r="65" customFormat="false" ht="13.8" hidden="false" customHeight="false" outlineLevel="0" collapsed="false">
      <c r="A65" s="0" t="n">
        <v>6.5</v>
      </c>
      <c r="B65" s="0" t="n">
        <f aca="false">E$14*A65</f>
        <v>5.2</v>
      </c>
      <c r="C65" s="37" t="n">
        <f aca="false">Q0*(1-B65/tp)</f>
        <v>73.6649205020999</v>
      </c>
      <c r="D65" s="38" t="n">
        <f aca="false">C65/Ac</f>
        <v>3.10059801134035</v>
      </c>
      <c r="E65" s="39" t="n">
        <f aca="false">(c_/g)*(D64-D65)</f>
        <v>26.3374106938175</v>
      </c>
      <c r="F65" s="40" t="n">
        <f aca="false">2*H0-F63+E64+E65</f>
        <v>226.337410693817</v>
      </c>
    </row>
    <row r="66" customFormat="false" ht="13.8" hidden="false" customHeight="false" outlineLevel="0" collapsed="false">
      <c r="A66" s="0" t="n">
        <v>7</v>
      </c>
      <c r="B66" s="0" t="n">
        <f aca="false">E$14*A66</f>
        <v>5.6</v>
      </c>
      <c r="C66" s="37" t="n">
        <f aca="false">Q0*(1-B66/tp)</f>
        <v>67.5261771269249</v>
      </c>
      <c r="D66" s="38" t="n">
        <f aca="false">C66/Ac</f>
        <v>2.84221484372866</v>
      </c>
      <c r="E66" s="39" t="n">
        <f aca="false">(c_/g)*(D65-D66)</f>
        <v>26.3374106938173</v>
      </c>
      <c r="F66" s="40" t="n">
        <f aca="false">2*H0-F64+E65+E66</f>
        <v>252.674821387635</v>
      </c>
    </row>
    <row r="67" customFormat="false" ht="13.8" hidden="false" customHeight="false" outlineLevel="0" collapsed="false">
      <c r="A67" s="0" t="n">
        <v>7.5</v>
      </c>
      <c r="B67" s="0" t="n">
        <f aca="false">E$14*A67</f>
        <v>6</v>
      </c>
      <c r="C67" s="37" t="n">
        <f aca="false">Q0*(1-B67/tp)</f>
        <v>61.3874337517499</v>
      </c>
      <c r="D67" s="38" t="n">
        <f aca="false">C67/Ac</f>
        <v>2.58383167611696</v>
      </c>
      <c r="E67" s="39" t="n">
        <f aca="false">(c_/g)*(D66-D67)</f>
        <v>26.3374106938175</v>
      </c>
      <c r="F67" s="40" t="n">
        <f aca="false">2*H0-F65+E66+E67</f>
        <v>226.337410693818</v>
      </c>
    </row>
    <row r="68" customFormat="false" ht="13.8" hidden="false" customHeight="false" outlineLevel="0" collapsed="false">
      <c r="A68" s="0" t="n">
        <v>8</v>
      </c>
      <c r="B68" s="0" t="n">
        <f aca="false">E$14*A68</f>
        <v>6.4</v>
      </c>
      <c r="C68" s="37" t="n">
        <f aca="false">Q0*(1-B68/tp)</f>
        <v>55.2486903765749</v>
      </c>
      <c r="D68" s="38" t="n">
        <f aca="false">C68/Ac</f>
        <v>2.32544850850526</v>
      </c>
      <c r="E68" s="39" t="n">
        <f aca="false">(c_/g)*(D67-D68)</f>
        <v>26.3374106938175</v>
      </c>
      <c r="F68" s="40" t="n">
        <f aca="false">2*H0-F66+E67+E68</f>
        <v>200</v>
      </c>
    </row>
    <row r="69" customFormat="false" ht="13.8" hidden="false" customHeight="false" outlineLevel="0" collapsed="false">
      <c r="A69" s="0" t="n">
        <v>8.5</v>
      </c>
      <c r="B69" s="0" t="n">
        <f aca="false">E$14*A69</f>
        <v>6.8</v>
      </c>
      <c r="C69" s="37" t="n">
        <f aca="false">Q0*(1-B69/tp)</f>
        <v>49.1099470013999</v>
      </c>
      <c r="D69" s="38" t="n">
        <f aca="false">C69/Ac</f>
        <v>2.06706534089357</v>
      </c>
      <c r="E69" s="39" t="n">
        <f aca="false">(c_/g)*(D68-D69)</f>
        <v>26.3374106938174</v>
      </c>
      <c r="F69" s="40" t="n">
        <f aca="false">2*H0-F67+E68+E69</f>
        <v>226.337410693817</v>
      </c>
    </row>
    <row r="70" customFormat="false" ht="13.8" hidden="false" customHeight="false" outlineLevel="0" collapsed="false">
      <c r="A70" s="0" t="n">
        <v>9</v>
      </c>
      <c r="B70" s="0" t="n">
        <f aca="false">E$14*A70</f>
        <v>7.2</v>
      </c>
      <c r="C70" s="37" t="n">
        <f aca="false">Q0*(1-B70/tp)</f>
        <v>42.971203626225</v>
      </c>
      <c r="D70" s="38" t="n">
        <f aca="false">C70/Ac</f>
        <v>1.80868217328187</v>
      </c>
      <c r="E70" s="39" t="n">
        <f aca="false">(c_/g)*(D69-D70)</f>
        <v>26.3374106938174</v>
      </c>
      <c r="F70" s="40" t="n">
        <f aca="false">2*H0-F68+E69+E70</f>
        <v>252.674821387635</v>
      </c>
    </row>
    <row r="71" customFormat="false" ht="13.8" hidden="false" customHeight="false" outlineLevel="0" collapsed="false">
      <c r="A71" s="0" t="n">
        <v>9.5</v>
      </c>
      <c r="B71" s="0" t="n">
        <f aca="false">E$14*A71</f>
        <v>7.6</v>
      </c>
      <c r="C71" s="37" t="n">
        <f aca="false">Q0*(1-B71/tp)</f>
        <v>36.8324602510499</v>
      </c>
      <c r="D71" s="38" t="n">
        <f aca="false">C71/Ac</f>
        <v>1.55029900567018</v>
      </c>
      <c r="E71" s="39" t="n">
        <f aca="false">(c_/g)*(D70-D71)</f>
        <v>26.3374106938175</v>
      </c>
      <c r="F71" s="40" t="n">
        <f aca="false">2*H0-F69+E70+E71</f>
        <v>226.337410693818</v>
      </c>
    </row>
    <row r="72" customFormat="false" ht="13.8" hidden="false" customHeight="false" outlineLevel="0" collapsed="false">
      <c r="A72" s="0" t="n">
        <v>10</v>
      </c>
      <c r="B72" s="0" t="n">
        <f aca="false">E$14*A72</f>
        <v>8</v>
      </c>
      <c r="C72" s="37" t="n">
        <f aca="false">Q0*(1-B72/tp)</f>
        <v>30.693716875875</v>
      </c>
      <c r="D72" s="38" t="n">
        <f aca="false">C72/Ac</f>
        <v>1.29191583805848</v>
      </c>
      <c r="E72" s="39" t="n">
        <f aca="false">(c_/g)*(D71-D72)</f>
        <v>26.3374106938174</v>
      </c>
      <c r="F72" s="40" t="n">
        <f aca="false">2*H0-F70+E71+E72</f>
        <v>200</v>
      </c>
    </row>
    <row r="73" customFormat="false" ht="13.8" hidden="false" customHeight="false" outlineLevel="0" collapsed="false">
      <c r="A73" s="0" t="n">
        <v>10.5</v>
      </c>
      <c r="B73" s="0" t="n">
        <f aca="false">E$14*A73</f>
        <v>8.4</v>
      </c>
      <c r="C73" s="37" t="n">
        <f aca="false">Q0*(1-B73/tp)</f>
        <v>24.5549735007</v>
      </c>
      <c r="D73" s="38" t="n">
        <f aca="false">C73/Ac</f>
        <v>1.03353267044678</v>
      </c>
      <c r="E73" s="39" t="n">
        <f aca="false">(c_/g)*(D72-D73)</f>
        <v>26.3374106938175</v>
      </c>
      <c r="F73" s="40" t="n">
        <f aca="false">2*H0-F71+E72+E73</f>
        <v>226.337410693817</v>
      </c>
    </row>
    <row r="74" customFormat="false" ht="13.8" hidden="false" customHeight="false" outlineLevel="0" collapsed="false">
      <c r="A74" s="0" t="n">
        <v>11</v>
      </c>
      <c r="B74" s="0" t="n">
        <f aca="false">E$14*A74</f>
        <v>8.8</v>
      </c>
      <c r="C74" s="37" t="n">
        <f aca="false">Q0*(1-B74/tp)</f>
        <v>18.416230125525</v>
      </c>
      <c r="D74" s="38" t="n">
        <f aca="false">C74/Ac</f>
        <v>0.775149502835087</v>
      </c>
      <c r="E74" s="39" t="n">
        <f aca="false">(c_/g)*(D73-D74)</f>
        <v>26.3374106938175</v>
      </c>
      <c r="F74" s="40" t="n">
        <f aca="false">2*H0-F72+E73+E74</f>
        <v>252.674821387635</v>
      </c>
    </row>
    <row r="75" customFormat="false" ht="13.8" hidden="false" customHeight="false" outlineLevel="0" collapsed="false">
      <c r="A75" s="0" t="n">
        <v>11.5</v>
      </c>
      <c r="B75" s="0" t="n">
        <f aca="false">E$14*A75</f>
        <v>9.2</v>
      </c>
      <c r="C75" s="37" t="n">
        <f aca="false">Q0*(1-B75/tp)</f>
        <v>12.27748675035</v>
      </c>
      <c r="D75" s="38" t="n">
        <f aca="false">C75/Ac</f>
        <v>0.516766335223393</v>
      </c>
      <c r="E75" s="39" t="n">
        <f aca="false">(c_/g)*(D74-D75)</f>
        <v>26.3374106938173</v>
      </c>
      <c r="F75" s="40" t="n">
        <f aca="false">2*H0-F73+E74+E75</f>
        <v>226.337410693818</v>
      </c>
    </row>
    <row r="76" customFormat="false" ht="13.8" hidden="false" customHeight="false" outlineLevel="0" collapsed="false">
      <c r="A76" s="0" t="n">
        <v>12</v>
      </c>
      <c r="B76" s="0" t="n">
        <f aca="false">E$14*A76</f>
        <v>9.6</v>
      </c>
      <c r="C76" s="37" t="n">
        <f aca="false">Q0*(1-B76/tp)</f>
        <v>6.138743375175</v>
      </c>
      <c r="D76" s="38" t="n">
        <f aca="false">C76/Ac</f>
        <v>0.258383167611696</v>
      </c>
      <c r="E76" s="39" t="n">
        <f aca="false">(c_/g)*(D75-D76)</f>
        <v>26.3374106938175</v>
      </c>
      <c r="F76" s="40" t="n">
        <f aca="false">2*H0-F74+E75+E76</f>
        <v>200</v>
      </c>
    </row>
    <row r="77" customFormat="false" ht="13.8" hidden="false" customHeight="false" outlineLevel="0" collapsed="false">
      <c r="A77" s="0" t="n">
        <v>12.5</v>
      </c>
      <c r="B77" s="0" t="n">
        <f aca="false">E$14*A77</f>
        <v>10</v>
      </c>
      <c r="C77" s="37" t="n">
        <f aca="false">Q0*(1-B77/tp)</f>
        <v>0</v>
      </c>
      <c r="D77" s="38" t="n">
        <f aca="false">C77/Ac</f>
        <v>0</v>
      </c>
      <c r="E77" s="39" t="n">
        <f aca="false">(c_/g)*(D76-D77)</f>
        <v>26.3374106938175</v>
      </c>
      <c r="F77" s="40" t="n">
        <f aca="false">2*H0-F75+E76+E77</f>
        <v>226.337410693817</v>
      </c>
    </row>
    <row r="78" customFormat="false" ht="13.8" hidden="false" customHeight="false" outlineLevel="0" collapsed="false">
      <c r="A78" s="0" t="n">
        <v>13</v>
      </c>
      <c r="B78" s="0" t="n">
        <f aca="false">E$14*A78</f>
        <v>10.4</v>
      </c>
      <c r="C78" s="37" t="n">
        <v>0</v>
      </c>
      <c r="D78" s="38" t="n">
        <f aca="false">C78/Ac</f>
        <v>0</v>
      </c>
      <c r="E78" s="39" t="n">
        <f aca="false">(c_/g)*(D77-D78)</f>
        <v>0</v>
      </c>
      <c r="F78" s="40" t="n">
        <f aca="false">2*H0-F76+E77+E78</f>
        <v>226.337410693817</v>
      </c>
    </row>
    <row r="79" customFormat="false" ht="13.8" hidden="false" customHeight="false" outlineLevel="0" collapsed="false">
      <c r="A79" s="0" t="n">
        <v>13.5</v>
      </c>
      <c r="B79" s="0" t="n">
        <f aca="false">E$14*A79</f>
        <v>10.8</v>
      </c>
      <c r="C79" s="37" t="n">
        <v>0</v>
      </c>
      <c r="D79" s="38" t="n">
        <f aca="false">C79/Ac</f>
        <v>0</v>
      </c>
      <c r="E79" s="39" t="n">
        <f aca="false">(c_/g)*(D78-D79)</f>
        <v>0</v>
      </c>
      <c r="F79" s="40" t="n">
        <f aca="false">2*H0-F77+E78+E79</f>
        <v>173.662589306183</v>
      </c>
    </row>
    <row r="80" customFormat="false" ht="13.8" hidden="false" customHeight="false" outlineLevel="0" collapsed="false">
      <c r="A80" s="0" t="n">
        <v>14</v>
      </c>
      <c r="B80" s="0" t="n">
        <f aca="false">E$14*A80</f>
        <v>11.2</v>
      </c>
      <c r="C80" s="37" t="n">
        <v>0</v>
      </c>
      <c r="D80" s="38" t="n">
        <f aca="false">C80/Ac</f>
        <v>0</v>
      </c>
      <c r="E80" s="39" t="n">
        <f aca="false">(c_/g)*(D79-D80)</f>
        <v>0</v>
      </c>
      <c r="F80" s="40" t="n">
        <f aca="false">2*H0-F78+E79+E80</f>
        <v>173.662589306183</v>
      </c>
    </row>
    <row r="81" customFormat="false" ht="13.8" hidden="false" customHeight="false" outlineLevel="0" collapsed="false">
      <c r="A81" s="0" t="n">
        <v>14.5</v>
      </c>
      <c r="B81" s="0" t="n">
        <f aca="false">E$14*A81</f>
        <v>11.6</v>
      </c>
      <c r="C81" s="37" t="n">
        <v>0</v>
      </c>
      <c r="D81" s="38" t="n">
        <f aca="false">C81/Ac</f>
        <v>0</v>
      </c>
      <c r="E81" s="39" t="n">
        <f aca="false">(c_/g)*(D80-D81)</f>
        <v>0</v>
      </c>
      <c r="F81" s="40" t="n">
        <f aca="false">2*H0-F79+E80+E81</f>
        <v>226.337410693817</v>
      </c>
    </row>
    <row r="82" customFormat="false" ht="13.8" hidden="false" customHeight="false" outlineLevel="0" collapsed="false">
      <c r="A82" s="0" t="n">
        <v>15</v>
      </c>
      <c r="B82" s="0" t="n">
        <f aca="false">E$14*A82</f>
        <v>12</v>
      </c>
      <c r="C82" s="37" t="n">
        <v>0</v>
      </c>
      <c r="D82" s="38" t="n">
        <f aca="false">C82/Ac</f>
        <v>0</v>
      </c>
      <c r="E82" s="39" t="n">
        <f aca="false">(c_/g)*(D81-D82)</f>
        <v>0</v>
      </c>
      <c r="F82" s="40" t="n">
        <f aca="false">2*H0-F80+E81+E82</f>
        <v>226.337410693817</v>
      </c>
    </row>
    <row r="85" customFormat="false" ht="17.35" hidden="false" customHeight="false" outlineLevel="0" collapsed="false">
      <c r="A85" s="29" t="s">
        <v>59</v>
      </c>
    </row>
    <row r="86" customFormat="false" ht="13.8" hidden="false" customHeight="false" outlineLevel="0" collapsed="false">
      <c r="A86" s="34" t="s">
        <v>51</v>
      </c>
      <c r="B86" s="34" t="s">
        <v>58</v>
      </c>
      <c r="C86" s="34" t="s">
        <v>53</v>
      </c>
      <c r="D86" s="34" t="s">
        <v>54</v>
      </c>
      <c r="E86" s="34" t="s">
        <v>55</v>
      </c>
      <c r="F86" s="35" t="s">
        <v>56</v>
      </c>
    </row>
    <row r="87" customFormat="false" ht="13.8" hidden="false" customHeight="false" outlineLevel="0" collapsed="false">
      <c r="C87" s="37"/>
      <c r="D87" s="38"/>
      <c r="E87" s="39"/>
      <c r="F87" s="40"/>
    </row>
    <row r="88" customFormat="false" ht="13.8" hidden="false" customHeight="false" outlineLevel="0" collapsed="false">
      <c r="A88" s="0" t="n">
        <v>0</v>
      </c>
      <c r="B88" s="0" t="n">
        <f aca="false">E$14*A88</f>
        <v>0</v>
      </c>
      <c r="C88" s="37" t="n">
        <f aca="false">Q0</f>
        <v>153.468584379375</v>
      </c>
      <c r="D88" s="38" t="n">
        <f aca="false">C88/Ac</f>
        <v>6.4595791902924</v>
      </c>
      <c r="E88" s="39" t="n">
        <v>0</v>
      </c>
      <c r="F88" s="40" t="n">
        <f aca="false">H0</f>
        <v>200</v>
      </c>
    </row>
    <row r="89" customFormat="false" ht="13.8" hidden="false" customHeight="false" outlineLevel="0" collapsed="false">
      <c r="A89" s="0" t="n">
        <v>0.25</v>
      </c>
      <c r="B89" s="0" t="n">
        <f aca="false">E$14*A89</f>
        <v>0.2</v>
      </c>
      <c r="C89" s="37" t="n">
        <f aca="false">Q0*(1-B89/tp)</f>
        <v>150.399212691787</v>
      </c>
      <c r="D89" s="38" t="n">
        <f aca="false">C89/Ac</f>
        <v>6.33038760648655</v>
      </c>
      <c r="E89" s="39" t="n">
        <f aca="false">(c_/g)*(D88-D89)</f>
        <v>13.1687053469087</v>
      </c>
      <c r="F89" s="40" t="n">
        <f aca="false">F88+E89</f>
        <v>213.168705346909</v>
      </c>
    </row>
    <row r="90" customFormat="false" ht="13.8" hidden="false" customHeight="false" outlineLevel="0" collapsed="false">
      <c r="A90" s="0" t="n">
        <v>0.5</v>
      </c>
      <c r="B90" s="0" t="n">
        <f aca="false">E$14*A90</f>
        <v>0.4</v>
      </c>
      <c r="C90" s="37" t="n">
        <f aca="false">Q0*(1-B90/tp)</f>
        <v>147.3298410042</v>
      </c>
      <c r="D90" s="38" t="n">
        <f aca="false">C90/Ac</f>
        <v>6.20119602268071</v>
      </c>
      <c r="E90" s="39" t="n">
        <f aca="false">(c_/g)*(D89-D90)</f>
        <v>13.1687053469088</v>
      </c>
      <c r="F90" s="40" t="n">
        <f aca="false">F89+E90</f>
        <v>226.337410693817</v>
      </c>
    </row>
    <row r="91" customFormat="false" ht="13.8" hidden="false" customHeight="false" outlineLevel="0" collapsed="false">
      <c r="A91" s="0" t="n">
        <v>0.75</v>
      </c>
      <c r="B91" s="0" t="n">
        <f aca="false">E$14*A91</f>
        <v>0.6</v>
      </c>
      <c r="C91" s="37" t="n">
        <f aca="false">Q0*(1-B91/tp)</f>
        <v>144.260469316612</v>
      </c>
      <c r="D91" s="38" t="n">
        <f aca="false">C91/Ac</f>
        <v>6.07200443887486</v>
      </c>
      <c r="E91" s="39" t="n">
        <f aca="false">(c_/g)*(D90-D91)</f>
        <v>13.1687053469087</v>
      </c>
      <c r="F91" s="40" t="n">
        <f aca="false">F90+E91</f>
        <v>239.506116040726</v>
      </c>
    </row>
    <row r="92" customFormat="false" ht="13.8" hidden="false" customHeight="false" outlineLevel="0" collapsed="false">
      <c r="A92" s="0" t="n">
        <v>1</v>
      </c>
      <c r="B92" s="0" t="n">
        <f aca="false">E$14*A92</f>
        <v>0.8</v>
      </c>
      <c r="C92" s="37" t="n">
        <f aca="false">Q0*(1-B92/tp)</f>
        <v>141.191097629025</v>
      </c>
      <c r="D92" s="38" t="n">
        <f aca="false">C92/Ac</f>
        <v>5.94281285506901</v>
      </c>
      <c r="E92" s="39" t="n">
        <f aca="false">(c_/g)*(D91-D92)</f>
        <v>13.1687053469086</v>
      </c>
      <c r="F92" s="40" t="n">
        <f aca="false">F91+E92</f>
        <v>252.674821387635</v>
      </c>
      <c r="G92" s="0" t="n">
        <f aca="false">2*F$88-F88+E89+E90+E91+E92</f>
        <v>252.674821387635</v>
      </c>
    </row>
    <row r="93" customFormat="false" ht="13.8" hidden="false" customHeight="false" outlineLevel="0" collapsed="false">
      <c r="A93" s="0" t="n">
        <v>1.25</v>
      </c>
      <c r="B93" s="0" t="n">
        <f aca="false">E$14*A93</f>
        <v>1</v>
      </c>
      <c r="C93" s="37" t="n">
        <f aca="false">Q0*(1-B93/tp)</f>
        <v>138.121725941437</v>
      </c>
      <c r="D93" s="38" t="n">
        <f aca="false">C93/Ac</f>
        <v>5.81362127126316</v>
      </c>
      <c r="E93" s="39" t="n">
        <f aca="false">(c_/g)*(D92-D93)</f>
        <v>13.1687053469088</v>
      </c>
      <c r="F93" s="40" t="n">
        <f aca="false">2*H0-F89+E90+E91+E92+E93</f>
        <v>239.506116040726</v>
      </c>
      <c r="G93" s="0" t="n">
        <f aca="false">2*F$88-F89+E90+E91+E92+E93</f>
        <v>239.506116040726</v>
      </c>
    </row>
    <row r="94" customFormat="false" ht="13.8" hidden="false" customHeight="false" outlineLevel="0" collapsed="false">
      <c r="A94" s="0" t="n">
        <v>1.5</v>
      </c>
      <c r="B94" s="0" t="n">
        <f aca="false">E$14*A94</f>
        <v>1.2</v>
      </c>
      <c r="C94" s="37" t="n">
        <f aca="false">Q0*(1-B94/tp)</f>
        <v>135.05235425385</v>
      </c>
      <c r="D94" s="38" t="n">
        <f aca="false">C94/Ac</f>
        <v>5.68442968745731</v>
      </c>
      <c r="E94" s="39" t="n">
        <f aca="false">(c_/g)*(D93-D94)</f>
        <v>13.1687053469088</v>
      </c>
      <c r="F94" s="40" t="n">
        <f aca="false">2*H0-F90+E91+E92+E93+E94</f>
        <v>226.337410693817</v>
      </c>
      <c r="G94" s="0" t="n">
        <f aca="false">2*F$88-F90+E91+E92+E93+E94</f>
        <v>226.337410693817</v>
      </c>
    </row>
    <row r="95" customFormat="false" ht="13.8" hidden="false" customHeight="false" outlineLevel="0" collapsed="false">
      <c r="A95" s="0" t="n">
        <v>1.75</v>
      </c>
      <c r="B95" s="0" t="n">
        <f aca="false">E$14*A95</f>
        <v>1.4</v>
      </c>
      <c r="C95" s="37" t="n">
        <f aca="false">Q0*(1-B95/tp)</f>
        <v>131.982982566262</v>
      </c>
      <c r="D95" s="38" t="n">
        <f aca="false">C95/Ac</f>
        <v>5.55523810365146</v>
      </c>
      <c r="E95" s="39" t="n">
        <f aca="false">(c_/g)*(D94-D95)</f>
        <v>13.1687053469088</v>
      </c>
      <c r="F95" s="40" t="n">
        <f aca="false">2*H0-F91+E92+E93+E94+E95</f>
        <v>213.168705346909</v>
      </c>
      <c r="G95" s="0" t="n">
        <f aca="false">2*F$88-F91+E92+E93+E94+E95</f>
        <v>213.168705346909</v>
      </c>
    </row>
    <row r="96" customFormat="false" ht="13.8" hidden="false" customHeight="false" outlineLevel="0" collapsed="false">
      <c r="A96" s="0" t="n">
        <v>2</v>
      </c>
      <c r="B96" s="0" t="n">
        <f aca="false">E$14*A96</f>
        <v>1.6</v>
      </c>
      <c r="C96" s="37" t="n">
        <f aca="false">Q0*(1-B96/tp)</f>
        <v>128.913610878675</v>
      </c>
      <c r="D96" s="38" t="n">
        <f aca="false">C96/Ac</f>
        <v>5.42604651984562</v>
      </c>
      <c r="E96" s="39" t="n">
        <f aca="false">(c_/g)*(D95-D96)</f>
        <v>13.1687053469086</v>
      </c>
      <c r="F96" s="40" t="n">
        <f aca="false">2*H0-F92+E93+E94+E95+E96</f>
        <v>200</v>
      </c>
      <c r="G96" s="0" t="n">
        <f aca="false">2*F$88-F92+E93+E94+E95+E96</f>
        <v>200</v>
      </c>
    </row>
    <row r="97" customFormat="false" ht="13.8" hidden="false" customHeight="false" outlineLevel="0" collapsed="false">
      <c r="A97" s="0" t="n">
        <v>2.25</v>
      </c>
      <c r="B97" s="0" t="n">
        <f aca="false">E$14*A97</f>
        <v>1.8</v>
      </c>
      <c r="C97" s="37" t="n">
        <f aca="false">Q0*(1-B97/tp)</f>
        <v>125.844239191087</v>
      </c>
      <c r="D97" s="38" t="n">
        <f aca="false">C97/Ac</f>
        <v>5.29685493603977</v>
      </c>
      <c r="E97" s="39" t="n">
        <f aca="false">(c_/g)*(D96-D97)</f>
        <v>13.1687053469087</v>
      </c>
      <c r="F97" s="40" t="n">
        <f aca="false">2*H0-F93+E94+E95+E96+E97</f>
        <v>213.168705346909</v>
      </c>
      <c r="G97" s="0" t="n">
        <f aca="false">2*F$88-F93+E94+E95+E96+E97</f>
        <v>213.168705346909</v>
      </c>
    </row>
    <row r="98" customFormat="false" ht="13.8" hidden="false" customHeight="false" outlineLevel="0" collapsed="false">
      <c r="A98" s="0" t="n">
        <v>2.5</v>
      </c>
      <c r="B98" s="0" t="n">
        <f aca="false">E$14*A98</f>
        <v>2</v>
      </c>
      <c r="C98" s="37" t="n">
        <f aca="false">Q0*(1-B98/tp)</f>
        <v>122.7748675035</v>
      </c>
      <c r="D98" s="38" t="n">
        <f aca="false">C98/Ac</f>
        <v>5.16766335223392</v>
      </c>
      <c r="E98" s="39" t="n">
        <f aca="false">(c_/g)*(D97-D98)</f>
        <v>13.1687053469088</v>
      </c>
      <c r="F98" s="40" t="n">
        <f aca="false">2*H0-F94+E95+E96+E97+E98</f>
        <v>226.337410693817</v>
      </c>
    </row>
    <row r="99" customFormat="false" ht="13.8" hidden="false" customHeight="false" outlineLevel="0" collapsed="false">
      <c r="A99" s="0" t="n">
        <v>2.75</v>
      </c>
      <c r="B99" s="0" t="n">
        <f aca="false">E$14*A99</f>
        <v>2.2</v>
      </c>
      <c r="C99" s="37" t="n">
        <f aca="false">Q0*(1-B99/tp)</f>
        <v>119.705495815912</v>
      </c>
      <c r="D99" s="38" t="n">
        <f aca="false">C99/Ac</f>
        <v>5.03847176842807</v>
      </c>
      <c r="E99" s="39" t="n">
        <f aca="false">(c_/g)*(D98-D99)</f>
        <v>13.1687053469087</v>
      </c>
      <c r="F99" s="40" t="n">
        <f aca="false">2*H0-F95+E96+E97+E98+E99</f>
        <v>239.506116040726</v>
      </c>
    </row>
    <row r="100" customFormat="false" ht="13.8" hidden="false" customHeight="false" outlineLevel="0" collapsed="false">
      <c r="A100" s="0" t="n">
        <v>3</v>
      </c>
      <c r="B100" s="0" t="n">
        <f aca="false">E$14*A100</f>
        <v>2.4</v>
      </c>
      <c r="C100" s="37" t="n">
        <f aca="false">Q0*(1-B100/tp)</f>
        <v>116.636124128325</v>
      </c>
      <c r="D100" s="38" t="n">
        <f aca="false">C100/Ac</f>
        <v>4.90928018462223</v>
      </c>
      <c r="E100" s="39" t="n">
        <f aca="false">(c_/g)*(D99-D100)</f>
        <v>13.1687053469088</v>
      </c>
      <c r="F100" s="40" t="n">
        <f aca="false">2*H0-F96+E97+E98+E99+E100</f>
        <v>252.674821387635</v>
      </c>
    </row>
    <row r="101" customFormat="false" ht="13.8" hidden="false" customHeight="false" outlineLevel="0" collapsed="false">
      <c r="A101" s="0" t="n">
        <v>3.25</v>
      </c>
      <c r="B101" s="0" t="n">
        <f aca="false">E$14*A101</f>
        <v>2.6</v>
      </c>
      <c r="C101" s="37" t="n">
        <f aca="false">Q0*(1-B101/tp)</f>
        <v>113.566752440737</v>
      </c>
      <c r="D101" s="38" t="n">
        <f aca="false">C101/Ac</f>
        <v>4.78008860081638</v>
      </c>
      <c r="E101" s="39" t="n">
        <f aca="false">(c_/g)*(D100-D101)</f>
        <v>13.1687053469087</v>
      </c>
      <c r="F101" s="40" t="n">
        <f aca="false">2*H0-F97+E98+E99+E100+E101</f>
        <v>239.506116040726</v>
      </c>
    </row>
    <row r="102" customFormat="false" ht="13.8" hidden="false" customHeight="false" outlineLevel="0" collapsed="false">
      <c r="A102" s="0" t="n">
        <v>3.5</v>
      </c>
      <c r="B102" s="0" t="n">
        <f aca="false">E$14*A102</f>
        <v>2.8</v>
      </c>
      <c r="C102" s="37" t="n">
        <f aca="false">Q0*(1-B102/tp)</f>
        <v>110.49738075315</v>
      </c>
      <c r="D102" s="38" t="n">
        <f aca="false">C102/Ac</f>
        <v>4.65089701701053</v>
      </c>
      <c r="E102" s="39" t="n">
        <f aca="false">(c_/g)*(D101-D102)</f>
        <v>13.1687053469088</v>
      </c>
      <c r="F102" s="40" t="n">
        <f aca="false">2*H0-F98+E99+E100+E101+E102</f>
        <v>226.337410693817</v>
      </c>
    </row>
    <row r="103" customFormat="false" ht="13.8" hidden="false" customHeight="false" outlineLevel="0" collapsed="false">
      <c r="A103" s="0" t="n">
        <v>3.75</v>
      </c>
      <c r="B103" s="0" t="n">
        <f aca="false">E$14*A103</f>
        <v>3</v>
      </c>
      <c r="C103" s="37" t="n">
        <f aca="false">Q0*(1-B103/tp)</f>
        <v>107.428009065562</v>
      </c>
      <c r="D103" s="38" t="n">
        <f aca="false">C103/Ac</f>
        <v>4.52170543320468</v>
      </c>
      <c r="E103" s="39" t="n">
        <f aca="false">(c_/g)*(D102-D103)</f>
        <v>13.1687053469087</v>
      </c>
      <c r="F103" s="40" t="n">
        <f aca="false">2*H0-F99+E100+E101+E102+E103</f>
        <v>213.168705346909</v>
      </c>
    </row>
    <row r="104" customFormat="false" ht="13.8" hidden="false" customHeight="false" outlineLevel="0" collapsed="false">
      <c r="A104" s="0" t="n">
        <v>4</v>
      </c>
      <c r="B104" s="0" t="n">
        <f aca="false">E$14*A104</f>
        <v>3.2</v>
      </c>
      <c r="C104" s="37" t="n">
        <f aca="false">Q0*(1-B104/tp)</f>
        <v>104.358637377975</v>
      </c>
      <c r="D104" s="38" t="n">
        <f aca="false">C104/Ac</f>
        <v>4.39251384939883</v>
      </c>
      <c r="E104" s="39" t="n">
        <f aca="false">(c_/g)*(D103-D104)</f>
        <v>13.1687053469088</v>
      </c>
      <c r="F104" s="40" t="n">
        <f aca="false">2*H0-F100+E101+E102+E103+E104</f>
        <v>200</v>
      </c>
    </row>
    <row r="105" customFormat="false" ht="13.8" hidden="false" customHeight="false" outlineLevel="0" collapsed="false">
      <c r="A105" s="0" t="n">
        <v>4.25</v>
      </c>
      <c r="B105" s="0" t="n">
        <f aca="false">E$14*A105</f>
        <v>3.4</v>
      </c>
      <c r="C105" s="37" t="n">
        <f aca="false">Q0*(1-B105/tp)</f>
        <v>101.289265690387</v>
      </c>
      <c r="D105" s="38" t="n">
        <f aca="false">C105/Ac</f>
        <v>4.26332226559299</v>
      </c>
      <c r="E105" s="39" t="n">
        <f aca="false">(c_/g)*(D104-D105)</f>
        <v>13.1687053469086</v>
      </c>
      <c r="F105" s="40" t="n">
        <f aca="false">2*H0-F101+E102+E103+E104+E105</f>
        <v>213.168705346909</v>
      </c>
    </row>
    <row r="106" customFormat="false" ht="13.8" hidden="false" customHeight="false" outlineLevel="0" collapsed="false">
      <c r="A106" s="0" t="n">
        <v>4.5</v>
      </c>
      <c r="B106" s="0" t="n">
        <f aca="false">E$14*A106</f>
        <v>3.6</v>
      </c>
      <c r="C106" s="37" t="n">
        <f aca="false">Q0*(1-B106/tp)</f>
        <v>98.2198940027999</v>
      </c>
      <c r="D106" s="38" t="n">
        <f aca="false">C106/Ac</f>
        <v>4.13413068178714</v>
      </c>
      <c r="E106" s="39" t="n">
        <f aca="false">(c_/g)*(D105-D106)</f>
        <v>13.1687053469088</v>
      </c>
      <c r="F106" s="40" t="n">
        <f aca="false">2*H0-F102+E103+E104+E105+E106</f>
        <v>226.337410693817</v>
      </c>
    </row>
    <row r="107" customFormat="false" ht="13.8" hidden="false" customHeight="false" outlineLevel="0" collapsed="false">
      <c r="A107" s="0" t="n">
        <v>4.75</v>
      </c>
      <c r="B107" s="0" t="n">
        <f aca="false">E$14*A107</f>
        <v>3.8</v>
      </c>
      <c r="C107" s="37" t="n">
        <f aca="false">Q0*(1-B107/tp)</f>
        <v>95.1505223152124</v>
      </c>
      <c r="D107" s="38" t="n">
        <f aca="false">C107/Ac</f>
        <v>4.00493909798129</v>
      </c>
      <c r="E107" s="39" t="n">
        <f aca="false">(c_/g)*(D106-D107)</f>
        <v>13.1687053469087</v>
      </c>
      <c r="F107" s="40" t="n">
        <f aca="false">2*H0-F103+E104+E105+E106+E107</f>
        <v>239.506116040726</v>
      </c>
    </row>
    <row r="108" customFormat="false" ht="13.8" hidden="false" customHeight="false" outlineLevel="0" collapsed="false">
      <c r="A108" s="0" t="n">
        <v>5</v>
      </c>
      <c r="B108" s="0" t="n">
        <f aca="false">E$14*A108</f>
        <v>4</v>
      </c>
      <c r="C108" s="37" t="n">
        <f aca="false">Q0*(1-B108/tp)</f>
        <v>92.0811506276249</v>
      </c>
      <c r="D108" s="38" t="n">
        <f aca="false">C108/Ac</f>
        <v>3.87574751417544</v>
      </c>
      <c r="E108" s="39" t="n">
        <f aca="false">(c_/g)*(D107-D108)</f>
        <v>13.1687053469088</v>
      </c>
      <c r="F108" s="40" t="n">
        <f aca="false">2*H0-F104+E105+E106+E107+E108</f>
        <v>252.674821387635</v>
      </c>
    </row>
    <row r="109" customFormat="false" ht="13.8" hidden="false" customHeight="false" outlineLevel="0" collapsed="false">
      <c r="A109" s="0" t="n">
        <v>5.25</v>
      </c>
      <c r="B109" s="0" t="n">
        <f aca="false">E$14*A109</f>
        <v>4.2</v>
      </c>
      <c r="C109" s="37" t="n">
        <f aca="false">Q0*(1-B109/tp)</f>
        <v>89.0117789400374</v>
      </c>
      <c r="D109" s="38" t="n">
        <f aca="false">C109/Ac</f>
        <v>3.74655593036959</v>
      </c>
      <c r="E109" s="39" t="n">
        <f aca="false">(c_/g)*(D108-D109)</f>
        <v>13.1687053469087</v>
      </c>
      <c r="F109" s="40" t="n">
        <f aca="false">2*H0-F105+E106+E107+E108+E109</f>
        <v>239.506116040726</v>
      </c>
    </row>
    <row r="110" customFormat="false" ht="13.8" hidden="false" customHeight="false" outlineLevel="0" collapsed="false">
      <c r="A110" s="0" t="n">
        <v>5.5</v>
      </c>
      <c r="B110" s="0" t="n">
        <f aca="false">E$14*A110</f>
        <v>4.4</v>
      </c>
      <c r="C110" s="37" t="n">
        <f aca="false">Q0*(1-B110/tp)</f>
        <v>85.9424072524499</v>
      </c>
      <c r="D110" s="38" t="n">
        <f aca="false">C110/Ac</f>
        <v>3.61736434656374</v>
      </c>
      <c r="E110" s="39" t="n">
        <f aca="false">(c_/g)*(D109-D110)</f>
        <v>13.1687053469088</v>
      </c>
      <c r="F110" s="40" t="n">
        <f aca="false">2*H0-F106+E107+E108+E109+E110</f>
        <v>226.337410693818</v>
      </c>
    </row>
    <row r="111" customFormat="false" ht="13.8" hidden="false" customHeight="false" outlineLevel="0" collapsed="false">
      <c r="A111" s="0" t="n">
        <v>5.75</v>
      </c>
      <c r="B111" s="0" t="n">
        <f aca="false">E$14*A111</f>
        <v>4.6</v>
      </c>
      <c r="C111" s="37" t="n">
        <f aca="false">Q0*(1-B111/tp)</f>
        <v>82.8730355648624</v>
      </c>
      <c r="D111" s="38" t="n">
        <f aca="false">C111/Ac</f>
        <v>3.4881727627579</v>
      </c>
      <c r="E111" s="39" t="n">
        <f aca="false">(c_/g)*(D110-D111)</f>
        <v>13.1687053469086</v>
      </c>
      <c r="F111" s="40" t="n">
        <f aca="false">2*H0-F107+E108+E109+E110+E111</f>
        <v>213.168705346909</v>
      </c>
    </row>
    <row r="112" customFormat="false" ht="13.8" hidden="false" customHeight="false" outlineLevel="0" collapsed="false">
      <c r="A112" s="0" t="n">
        <v>6</v>
      </c>
      <c r="B112" s="0" t="n">
        <f aca="false">E$14*A112</f>
        <v>4.8</v>
      </c>
      <c r="C112" s="37" t="n">
        <f aca="false">Q0*(1-B112/tp)</f>
        <v>79.8036638772749</v>
      </c>
      <c r="D112" s="38" t="n">
        <f aca="false">C112/Ac</f>
        <v>3.35898117895205</v>
      </c>
      <c r="E112" s="39" t="n">
        <f aca="false">(c_/g)*(D111-D112)</f>
        <v>13.1687053469087</v>
      </c>
      <c r="F112" s="40" t="n">
        <f aca="false">2*H0-F108+E109+E110+E111+E112</f>
        <v>200</v>
      </c>
    </row>
    <row r="113" customFormat="false" ht="13.8" hidden="false" customHeight="false" outlineLevel="0" collapsed="false">
      <c r="A113" s="0" t="n">
        <v>6.25</v>
      </c>
      <c r="B113" s="0" t="n">
        <f aca="false">E$14*A113</f>
        <v>5</v>
      </c>
      <c r="C113" s="37" t="n">
        <f aca="false">Q0*(1-B113/tp)</f>
        <v>76.7342921896874</v>
      </c>
      <c r="D113" s="38" t="n">
        <f aca="false">C113/Ac</f>
        <v>3.2297895951462</v>
      </c>
      <c r="E113" s="39" t="n">
        <f aca="false">(c_/g)*(D112-D113)</f>
        <v>13.1687053469088</v>
      </c>
      <c r="F113" s="40" t="n">
        <f aca="false">2*H0-F109+E110+E111+E112+E113</f>
        <v>213.168705346909</v>
      </c>
    </row>
    <row r="114" customFormat="false" ht="13.8" hidden="false" customHeight="false" outlineLevel="0" collapsed="false">
      <c r="A114" s="0" t="n">
        <v>6.5</v>
      </c>
      <c r="B114" s="0" t="n">
        <f aca="false">E$14*A114</f>
        <v>5.2</v>
      </c>
      <c r="C114" s="37" t="n">
        <f aca="false">Q0*(1-B114/tp)</f>
        <v>73.6649205020999</v>
      </c>
      <c r="D114" s="38" t="n">
        <f aca="false">C114/Ac</f>
        <v>3.10059801134035</v>
      </c>
      <c r="E114" s="39" t="n">
        <f aca="false">(c_/g)*(D113-D114)</f>
        <v>13.1687053469087</v>
      </c>
      <c r="F114" s="40" t="n">
        <f aca="false">2*H0-F110+E111+E112+E113+E114</f>
        <v>226.337410693817</v>
      </c>
    </row>
    <row r="115" customFormat="false" ht="13.8" hidden="false" customHeight="false" outlineLevel="0" collapsed="false">
      <c r="A115" s="0" t="n">
        <v>6.75</v>
      </c>
      <c r="B115" s="0" t="n">
        <f aca="false">E$14*A115</f>
        <v>5.4</v>
      </c>
      <c r="C115" s="37" t="n">
        <f aca="false">Q0*(1-B115/tp)</f>
        <v>70.5955488145124</v>
      </c>
      <c r="D115" s="38" t="n">
        <f aca="false">C115/Ac</f>
        <v>2.9714064275345</v>
      </c>
      <c r="E115" s="39" t="n">
        <f aca="false">(c_/g)*(D114-D115)</f>
        <v>13.1687053469087</v>
      </c>
      <c r="F115" s="40" t="n">
        <f aca="false">2*H0-F111+E112+E113+E114+E115</f>
        <v>239.506116040726</v>
      </c>
    </row>
    <row r="116" customFormat="false" ht="13.8" hidden="false" customHeight="false" outlineLevel="0" collapsed="false">
      <c r="A116" s="0" t="n">
        <v>7</v>
      </c>
      <c r="B116" s="0" t="n">
        <f aca="false">E$14*A116</f>
        <v>5.6</v>
      </c>
      <c r="C116" s="37" t="n">
        <f aca="false">Q0*(1-B116/tp)</f>
        <v>67.5261771269249</v>
      </c>
      <c r="D116" s="38" t="n">
        <f aca="false">C116/Ac</f>
        <v>2.84221484372866</v>
      </c>
      <c r="E116" s="39" t="n">
        <f aca="false">(c_/g)*(D115-D116)</f>
        <v>13.1687053469086</v>
      </c>
      <c r="F116" s="40" t="n">
        <f aca="false">2*H0-F112+E113+E114+E115+E116</f>
        <v>252.674821387635</v>
      </c>
    </row>
    <row r="117" customFormat="false" ht="13.8" hidden="false" customHeight="false" outlineLevel="0" collapsed="false">
      <c r="A117" s="0" t="n">
        <v>7.25</v>
      </c>
      <c r="B117" s="0" t="n">
        <f aca="false">E$14*A117</f>
        <v>5.8</v>
      </c>
      <c r="C117" s="37" t="n">
        <f aca="false">Q0*(1-B117/tp)</f>
        <v>64.4568054393374</v>
      </c>
      <c r="D117" s="38" t="n">
        <f aca="false">C117/Ac</f>
        <v>2.71302325992281</v>
      </c>
      <c r="E117" s="39" t="n">
        <f aca="false">(c_/g)*(D116-D117)</f>
        <v>13.1687053469088</v>
      </c>
      <c r="F117" s="40" t="n">
        <f aca="false">2*H0-F113+E114+E115+E116+E117</f>
        <v>239.506116040726</v>
      </c>
    </row>
    <row r="118" customFormat="false" ht="13.8" hidden="false" customHeight="false" outlineLevel="0" collapsed="false">
      <c r="A118" s="0" t="n">
        <v>7.5</v>
      </c>
      <c r="B118" s="0" t="n">
        <f aca="false">E$14*A118</f>
        <v>6</v>
      </c>
      <c r="C118" s="37" t="n">
        <f aca="false">Q0*(1-B118/tp)</f>
        <v>61.3874337517499</v>
      </c>
      <c r="D118" s="38" t="n">
        <f aca="false">C118/Ac</f>
        <v>2.58383167611696</v>
      </c>
      <c r="E118" s="39" t="n">
        <f aca="false">(c_/g)*(D117-D118)</f>
        <v>13.1687053469087</v>
      </c>
      <c r="F118" s="40" t="n">
        <f aca="false">2*H0-F114+E115+E116+E117+E118</f>
        <v>226.337410693818</v>
      </c>
    </row>
    <row r="119" customFormat="false" ht="13.8" hidden="false" customHeight="false" outlineLevel="0" collapsed="false">
      <c r="A119" s="0" t="n">
        <v>7.75</v>
      </c>
      <c r="B119" s="0" t="n">
        <f aca="false">E$14*A119</f>
        <v>6.2</v>
      </c>
      <c r="C119" s="37" t="n">
        <f aca="false">Q0*(1-B119/tp)</f>
        <v>58.3180620641624</v>
      </c>
      <c r="D119" s="38" t="n">
        <f aca="false">C119/Ac</f>
        <v>2.45464009231111</v>
      </c>
      <c r="E119" s="39" t="n">
        <f aca="false">(c_/g)*(D118-D119)</f>
        <v>13.1687053469087</v>
      </c>
      <c r="F119" s="40" t="n">
        <f aca="false">2*H0-F115+E116+E117+E118+E119</f>
        <v>213.168705346909</v>
      </c>
    </row>
    <row r="120" customFormat="false" ht="13.8" hidden="false" customHeight="false" outlineLevel="0" collapsed="false">
      <c r="A120" s="0" t="n">
        <v>8</v>
      </c>
      <c r="B120" s="0" t="n">
        <f aca="false">E$14*A120</f>
        <v>6.4</v>
      </c>
      <c r="C120" s="37" t="n">
        <f aca="false">Q0*(1-B120/tp)</f>
        <v>55.2486903765749</v>
      </c>
      <c r="D120" s="38" t="n">
        <f aca="false">C120/Ac</f>
        <v>2.32544850850526</v>
      </c>
      <c r="E120" s="39" t="n">
        <f aca="false">(c_/g)*(D119-D120)</f>
        <v>13.1687053469087</v>
      </c>
      <c r="F120" s="40" t="n">
        <f aca="false">2*H0-F116+E117+E118+E119+E120</f>
        <v>200</v>
      </c>
    </row>
    <row r="121" customFormat="false" ht="13.8" hidden="false" customHeight="false" outlineLevel="0" collapsed="false">
      <c r="A121" s="0" t="n">
        <v>8.25</v>
      </c>
      <c r="B121" s="0" t="n">
        <f aca="false">E$14*A121</f>
        <v>6.6</v>
      </c>
      <c r="C121" s="37" t="n">
        <f aca="false">Q0*(1-B121/tp)</f>
        <v>52.1793186889874</v>
      </c>
      <c r="D121" s="38" t="n">
        <f aca="false">C121/Ac</f>
        <v>2.19625692469942</v>
      </c>
      <c r="E121" s="39" t="n">
        <f aca="false">(c_/g)*(D120-D121)</f>
        <v>13.1687053469086</v>
      </c>
      <c r="F121" s="40" t="n">
        <f aca="false">2*H0-F117+E118+E119+E120+E121</f>
        <v>213.168705346908</v>
      </c>
    </row>
    <row r="122" customFormat="false" ht="13.8" hidden="false" customHeight="false" outlineLevel="0" collapsed="false">
      <c r="A122" s="0" t="n">
        <v>8.5</v>
      </c>
      <c r="B122" s="0" t="n">
        <f aca="false">E$14*A122</f>
        <v>6.8</v>
      </c>
      <c r="C122" s="37" t="n">
        <f aca="false">Q0*(1-B122/tp)</f>
        <v>49.1099470013999</v>
      </c>
      <c r="D122" s="38" t="n">
        <f aca="false">C122/Ac</f>
        <v>2.06706534089357</v>
      </c>
      <c r="E122" s="39" t="n">
        <f aca="false">(c_/g)*(D121-D122)</f>
        <v>13.1687053469087</v>
      </c>
      <c r="F122" s="40" t="n">
        <f aca="false">2*H0-F118+E119+E120+E121+E122</f>
        <v>226.337410693817</v>
      </c>
    </row>
    <row r="123" customFormat="false" ht="13.8" hidden="false" customHeight="false" outlineLevel="0" collapsed="false">
      <c r="A123" s="0" t="n">
        <v>8.75</v>
      </c>
      <c r="B123" s="0" t="n">
        <f aca="false">E$14*A123</f>
        <v>7</v>
      </c>
      <c r="C123" s="37" t="n">
        <f aca="false">Q0*(1-B123/tp)</f>
        <v>46.0405753138125</v>
      </c>
      <c r="D123" s="38" t="n">
        <f aca="false">C123/Ac</f>
        <v>1.93787375708772</v>
      </c>
      <c r="E123" s="39" t="n">
        <f aca="false">(c_/g)*(D122-D123)</f>
        <v>13.1687053469087</v>
      </c>
      <c r="F123" s="40" t="n">
        <f aca="false">2*H0-F119+E120+E121+E122+E123</f>
        <v>239.506116040726</v>
      </c>
    </row>
    <row r="124" customFormat="false" ht="13.8" hidden="false" customHeight="false" outlineLevel="0" collapsed="false">
      <c r="A124" s="0" t="n">
        <v>9</v>
      </c>
      <c r="B124" s="0" t="n">
        <f aca="false">E$14*A124</f>
        <v>7.2</v>
      </c>
      <c r="C124" s="37" t="n">
        <f aca="false">Q0*(1-B124/tp)</f>
        <v>42.971203626225</v>
      </c>
      <c r="D124" s="38" t="n">
        <f aca="false">C124/Ac</f>
        <v>1.80868217328187</v>
      </c>
      <c r="E124" s="39" t="n">
        <f aca="false">(c_/g)*(D123-D124)</f>
        <v>13.1687053469087</v>
      </c>
      <c r="F124" s="40" t="n">
        <f aca="false">2*H0-F120+E121+E122+E123+E124</f>
        <v>252.674821387635</v>
      </c>
    </row>
    <row r="125" customFormat="false" ht="13.8" hidden="false" customHeight="false" outlineLevel="0" collapsed="false">
      <c r="A125" s="0" t="n">
        <v>9.25</v>
      </c>
      <c r="B125" s="0" t="n">
        <f aca="false">E$14*A125</f>
        <v>7.4</v>
      </c>
      <c r="C125" s="37" t="n">
        <f aca="false">Q0*(1-B125/tp)</f>
        <v>39.9018319386374</v>
      </c>
      <c r="D125" s="38" t="n">
        <f aca="false">C125/Ac</f>
        <v>1.67949058947602</v>
      </c>
      <c r="E125" s="39" t="n">
        <f aca="false">(c_/g)*(D124-D125)</f>
        <v>13.1687053469087</v>
      </c>
      <c r="F125" s="40" t="n">
        <f aca="false">2*H0-F121+E122+E123+E124+E125</f>
        <v>239.506116040726</v>
      </c>
    </row>
    <row r="126" customFormat="false" ht="13.8" hidden="false" customHeight="false" outlineLevel="0" collapsed="false">
      <c r="A126" s="0" t="n">
        <v>9.5</v>
      </c>
      <c r="B126" s="0" t="n">
        <f aca="false">E$14*A126</f>
        <v>7.6</v>
      </c>
      <c r="C126" s="37" t="n">
        <f aca="false">Q0*(1-B126/tp)</f>
        <v>36.8324602510499</v>
      </c>
      <c r="D126" s="38" t="n">
        <f aca="false">C126/Ac</f>
        <v>1.55029900567018</v>
      </c>
      <c r="E126" s="39" t="n">
        <f aca="false">(c_/g)*(D125-D126)</f>
        <v>13.1687053469088</v>
      </c>
      <c r="F126" s="40" t="n">
        <f aca="false">2*H0-F122+E123+E124+E125+E126</f>
        <v>226.337410693818</v>
      </c>
    </row>
    <row r="127" customFormat="false" ht="13.8" hidden="false" customHeight="false" outlineLevel="0" collapsed="false">
      <c r="A127" s="0" t="n">
        <v>9.75</v>
      </c>
      <c r="B127" s="0" t="n">
        <f aca="false">E$14*A127</f>
        <v>7.8</v>
      </c>
      <c r="C127" s="37" t="n">
        <f aca="false">Q0*(1-B127/tp)</f>
        <v>33.7630885634624</v>
      </c>
      <c r="D127" s="38" t="n">
        <f aca="false">C127/Ac</f>
        <v>1.42110742186433</v>
      </c>
      <c r="E127" s="39" t="n">
        <f aca="false">(c_/g)*(D126-D127)</f>
        <v>13.1687053469087</v>
      </c>
      <c r="F127" s="40" t="n">
        <f aca="false">2*H0-F123+E124+E125+E126+E127</f>
        <v>213.168705346909</v>
      </c>
    </row>
    <row r="128" customFormat="false" ht="13.8" hidden="false" customHeight="false" outlineLevel="0" collapsed="false">
      <c r="A128" s="0" t="n">
        <v>10</v>
      </c>
      <c r="B128" s="0" t="n">
        <f aca="false">E$14*A128</f>
        <v>8</v>
      </c>
      <c r="C128" s="37" t="n">
        <f aca="false">Q0*(1-B128/tp)</f>
        <v>30.693716875875</v>
      </c>
      <c r="D128" s="38" t="n">
        <f aca="false">C128/Ac</f>
        <v>1.29191583805848</v>
      </c>
      <c r="E128" s="39" t="n">
        <f aca="false">(c_/g)*(D127-D128)</f>
        <v>13.1687053469087</v>
      </c>
      <c r="F128" s="40" t="n">
        <f aca="false">2*H0-F124+E125+E126+E127+E128</f>
        <v>200</v>
      </c>
    </row>
    <row r="129" customFormat="false" ht="13.8" hidden="false" customHeight="false" outlineLevel="0" collapsed="false">
      <c r="A129" s="0" t="n">
        <v>10.25</v>
      </c>
      <c r="B129" s="0" t="n">
        <f aca="false">E$14*A129</f>
        <v>8.2</v>
      </c>
      <c r="C129" s="37" t="n">
        <f aca="false">Q0*(1-B129/tp)</f>
        <v>27.6243451882875</v>
      </c>
      <c r="D129" s="38" t="n">
        <f aca="false">C129/Ac</f>
        <v>1.16272425425263</v>
      </c>
      <c r="E129" s="39" t="n">
        <f aca="false">(c_/g)*(D128-D129)</f>
        <v>13.1687053469087</v>
      </c>
      <c r="F129" s="40" t="n">
        <f aca="false">2*H0-F125+E126+E127+E128+E129</f>
        <v>213.168705346908</v>
      </c>
    </row>
    <row r="130" customFormat="false" ht="13.8" hidden="false" customHeight="false" outlineLevel="0" collapsed="false">
      <c r="A130" s="0" t="n">
        <v>10.5</v>
      </c>
      <c r="B130" s="0" t="n">
        <f aca="false">E$14*A130</f>
        <v>8.4</v>
      </c>
      <c r="C130" s="37" t="n">
        <f aca="false">Q0*(1-B130/tp)</f>
        <v>24.5549735007</v>
      </c>
      <c r="D130" s="38" t="n">
        <f aca="false">C130/Ac</f>
        <v>1.03353267044678</v>
      </c>
      <c r="E130" s="39" t="n">
        <f aca="false">(c_/g)*(D129-D130)</f>
        <v>13.1687053469088</v>
      </c>
      <c r="F130" s="40" t="n">
        <f aca="false">2*H0-F126+E127+E128+E129+E130</f>
        <v>226.337410693817</v>
      </c>
    </row>
    <row r="131" customFormat="false" ht="13.8" hidden="false" customHeight="false" outlineLevel="0" collapsed="false">
      <c r="A131" s="0" t="n">
        <v>10.75</v>
      </c>
      <c r="B131" s="0" t="n">
        <f aca="false">E$14*A131</f>
        <v>8.6</v>
      </c>
      <c r="C131" s="37" t="n">
        <f aca="false">Q0*(1-B131/tp)</f>
        <v>21.4856018131125</v>
      </c>
      <c r="D131" s="38" t="n">
        <f aca="false">C131/Ac</f>
        <v>0.904341086640936</v>
      </c>
      <c r="E131" s="39" t="n">
        <f aca="false">(c_/g)*(D130-D131)</f>
        <v>13.1687053469087</v>
      </c>
      <c r="F131" s="40" t="n">
        <f aca="false">2*H0-F127+E128+E129+E130+E131</f>
        <v>239.506116040726</v>
      </c>
    </row>
    <row r="132" customFormat="false" ht="13.8" hidden="false" customHeight="false" outlineLevel="0" collapsed="false">
      <c r="A132" s="0" t="n">
        <v>11</v>
      </c>
      <c r="B132" s="0" t="n">
        <f aca="false">E$14*A132</f>
        <v>8.8</v>
      </c>
      <c r="C132" s="37" t="n">
        <f aca="false">Q0*(1-B132/tp)</f>
        <v>18.416230125525</v>
      </c>
      <c r="D132" s="38" t="n">
        <f aca="false">C132/Ac</f>
        <v>0.775149502835087</v>
      </c>
      <c r="E132" s="39" t="n">
        <f aca="false">(c_/g)*(D131-D132)</f>
        <v>13.1687053469088</v>
      </c>
      <c r="F132" s="40" t="n">
        <f aca="false">2*H0-F128+E129+E130+E131+E132</f>
        <v>252.674821387635</v>
      </c>
    </row>
    <row r="133" customFormat="false" ht="13.8" hidden="false" customHeight="false" outlineLevel="0" collapsed="false">
      <c r="A133" s="0" t="n">
        <v>11.25</v>
      </c>
      <c r="B133" s="0" t="n">
        <f aca="false">E$14*A133</f>
        <v>9</v>
      </c>
      <c r="C133" s="37" t="n">
        <f aca="false">Q0*(1-B133/tp)</f>
        <v>15.3468584379375</v>
      </c>
      <c r="D133" s="38" t="n">
        <f aca="false">C133/Ac</f>
        <v>0.64595791902924</v>
      </c>
      <c r="E133" s="39" t="n">
        <f aca="false">(c_/g)*(D132-D133)</f>
        <v>13.1687053469087</v>
      </c>
      <c r="F133" s="40" t="n">
        <f aca="false">2*H0-F129+E130+E131+E132+E133</f>
        <v>239.506116040726</v>
      </c>
    </row>
    <row r="134" customFormat="false" ht="13.8" hidden="false" customHeight="false" outlineLevel="0" collapsed="false">
      <c r="A134" s="0" t="n">
        <v>11.5</v>
      </c>
      <c r="B134" s="0" t="n">
        <f aca="false">E$14*A134</f>
        <v>9.2</v>
      </c>
      <c r="C134" s="37" t="n">
        <f aca="false">Q0*(1-B134/tp)</f>
        <v>12.27748675035</v>
      </c>
      <c r="D134" s="38" t="n">
        <f aca="false">C134/Ac</f>
        <v>0.516766335223393</v>
      </c>
      <c r="E134" s="39" t="n">
        <f aca="false">(c_/g)*(D133-D134)</f>
        <v>13.1687053469087</v>
      </c>
      <c r="F134" s="40" t="n">
        <f aca="false">2*H0-F130+E131+E132+E133+E134</f>
        <v>226.337410693817</v>
      </c>
    </row>
    <row r="135" customFormat="false" ht="13.8" hidden="false" customHeight="false" outlineLevel="0" collapsed="false">
      <c r="A135" s="0" t="n">
        <v>11.75</v>
      </c>
      <c r="B135" s="0" t="n">
        <f aca="false">E$14*A135</f>
        <v>9.4</v>
      </c>
      <c r="C135" s="37" t="n">
        <f aca="false">Q0*(1-B135/tp)</f>
        <v>9.20811506276248</v>
      </c>
      <c r="D135" s="38" t="n">
        <f aca="false">C135/Ac</f>
        <v>0.387574751417544</v>
      </c>
      <c r="E135" s="39" t="n">
        <f aca="false">(c_/g)*(D134-D135)</f>
        <v>13.1687053469088</v>
      </c>
      <c r="F135" s="40" t="n">
        <f aca="false">2*H0-F131+E132+E133+E134+E135</f>
        <v>213.168705346909</v>
      </c>
    </row>
    <row r="136" customFormat="false" ht="13.8" hidden="false" customHeight="false" outlineLevel="0" collapsed="false">
      <c r="A136" s="0" t="n">
        <v>12</v>
      </c>
      <c r="B136" s="0" t="n">
        <f aca="false">E$14*A136</f>
        <v>9.6</v>
      </c>
      <c r="C136" s="37" t="n">
        <f aca="false">Q0*(1-B136/tp)</f>
        <v>6.138743375175</v>
      </c>
      <c r="D136" s="38" t="n">
        <f aca="false">C136/Ac</f>
        <v>0.258383167611696</v>
      </c>
      <c r="E136" s="39" t="n">
        <f aca="false">(c_/g)*(D135-D136)</f>
        <v>13.1687053469087</v>
      </c>
      <c r="F136" s="40" t="n">
        <f aca="false">2*H0-F132+E133+E134+E135+E136</f>
        <v>200</v>
      </c>
    </row>
    <row r="137" customFormat="false" ht="13.8" hidden="false" customHeight="false" outlineLevel="0" collapsed="false">
      <c r="A137" s="0" t="n">
        <v>12.25</v>
      </c>
      <c r="B137" s="0" t="n">
        <f aca="false">E$14*A137</f>
        <v>9.8</v>
      </c>
      <c r="C137" s="37" t="n">
        <f aca="false">Q0*(1-B137/tp)</f>
        <v>3.06937168758748</v>
      </c>
      <c r="D137" s="38" t="n">
        <f aca="false">C137/Ac</f>
        <v>0.129191583805847</v>
      </c>
      <c r="E137" s="39" t="n">
        <f aca="false">(c_/g)*(D136-D137)</f>
        <v>13.1687053469088</v>
      </c>
      <c r="F137" s="40" t="n">
        <f aca="false">2*H0-F133+E134+E135+E136+E137</f>
        <v>213.168705346908</v>
      </c>
    </row>
    <row r="138" customFormat="false" ht="13.8" hidden="false" customHeight="false" outlineLevel="0" collapsed="false">
      <c r="A138" s="0" t="n">
        <v>12.5</v>
      </c>
      <c r="B138" s="0" t="n">
        <f aca="false">E$14*A138</f>
        <v>10</v>
      </c>
      <c r="C138" s="37" t="n">
        <f aca="false">Q0*(1-B138/tp)</f>
        <v>0</v>
      </c>
      <c r="D138" s="38" t="n">
        <f aca="false">C138/Ac</f>
        <v>0</v>
      </c>
      <c r="E138" s="39" t="n">
        <f aca="false">(c_/g)*(D137-D138)</f>
        <v>13.1687053469087</v>
      </c>
      <c r="F138" s="40" t="n">
        <f aca="false">2*H0-F134+E135+E136+E137+E138</f>
        <v>226.337410693817</v>
      </c>
    </row>
    <row r="139" customFormat="false" ht="13.8" hidden="false" customHeight="false" outlineLevel="0" collapsed="false">
      <c r="A139" s="0" t="n">
        <v>12.75</v>
      </c>
      <c r="B139" s="0" t="n">
        <f aca="false">E$14*A139</f>
        <v>10.2</v>
      </c>
      <c r="C139" s="37" t="n">
        <v>0</v>
      </c>
      <c r="D139" s="38" t="n">
        <f aca="false">C139/Ac</f>
        <v>0</v>
      </c>
      <c r="E139" s="39" t="n">
        <f aca="false">(c_/g)*(D138-D139)</f>
        <v>0</v>
      </c>
      <c r="F139" s="40" t="n">
        <f aca="false">2*H0-F135+E136+E137+E138+E139</f>
        <v>226.337410693817</v>
      </c>
    </row>
    <row r="140" customFormat="false" ht="13.8" hidden="false" customHeight="false" outlineLevel="0" collapsed="false">
      <c r="A140" s="0" t="n">
        <v>13</v>
      </c>
      <c r="B140" s="0" t="n">
        <f aca="false">E$14*A140</f>
        <v>10.4</v>
      </c>
      <c r="C140" s="37" t="n">
        <v>0</v>
      </c>
      <c r="D140" s="38" t="n">
        <f aca="false">C140/Ac</f>
        <v>0</v>
      </c>
      <c r="E140" s="39" t="n">
        <f aca="false">(c_/g)*(D139-D140)</f>
        <v>0</v>
      </c>
      <c r="F140" s="40" t="n">
        <f aca="false">2*H0-F136+E137+E138+E139+E140</f>
        <v>226.337410693817</v>
      </c>
      <c r="AE140" s="41" t="n">
        <v>27.5</v>
      </c>
      <c r="AF140" s="0" t="n">
        <v>56.9409077809857</v>
      </c>
    </row>
    <row r="141" customFormat="false" ht="13.8" hidden="false" customHeight="false" outlineLevel="0" collapsed="false">
      <c r="A141" s="0" t="n">
        <v>13.25</v>
      </c>
      <c r="B141" s="0" t="n">
        <f aca="false">E$14*A141</f>
        <v>10.6</v>
      </c>
      <c r="C141" s="37" t="n">
        <v>0</v>
      </c>
      <c r="D141" s="38" t="n">
        <f aca="false">C141/Ac</f>
        <v>0</v>
      </c>
      <c r="E141" s="39" t="n">
        <f aca="false">(c_/g)*(D140-D141)</f>
        <v>0</v>
      </c>
      <c r="F141" s="40" t="n">
        <f aca="false">2*H0-F137+E138+E139+E140+E141</f>
        <v>200</v>
      </c>
      <c r="AE141" s="41" t="n">
        <v>25.3</v>
      </c>
      <c r="AF141" s="0" t="n">
        <v>58.3695272926177</v>
      </c>
    </row>
    <row r="142" customFormat="false" ht="13.8" hidden="false" customHeight="false" outlineLevel="0" collapsed="false">
      <c r="A142" s="0" t="n">
        <v>13.5</v>
      </c>
      <c r="B142" s="0" t="n">
        <f aca="false">E$14*A142</f>
        <v>10.8</v>
      </c>
      <c r="C142" s="37" t="n">
        <v>0</v>
      </c>
      <c r="D142" s="38" t="n">
        <f aca="false">C142/Ac</f>
        <v>0</v>
      </c>
      <c r="E142" s="39" t="n">
        <f aca="false">(c_/g)*(D141-D142)</f>
        <v>0</v>
      </c>
      <c r="F142" s="40" t="n">
        <f aca="false">2*H0-F138+E139+E140+E141+E142</f>
        <v>173.662589306183</v>
      </c>
      <c r="AE142" s="41" t="n">
        <v>23.1</v>
      </c>
      <c r="AF142" s="0" t="n">
        <v>59.6879189011769</v>
      </c>
    </row>
    <row r="143" customFormat="false" ht="13.8" hidden="false" customHeight="false" outlineLevel="0" collapsed="false">
      <c r="A143" s="0" t="n">
        <v>13.75</v>
      </c>
      <c r="B143" s="0" t="n">
        <f aca="false">E$14*A143</f>
        <v>11</v>
      </c>
      <c r="C143" s="37" t="n">
        <v>0</v>
      </c>
      <c r="D143" s="38" t="n">
        <f aca="false">C143/Ac</f>
        <v>0</v>
      </c>
      <c r="E143" s="39" t="n">
        <f aca="false">(c_/g)*(D142-D143)</f>
        <v>0</v>
      </c>
      <c r="F143" s="40" t="n">
        <f aca="false">2*H0-F139+E140+E141+E142+E143</f>
        <v>173.662589306183</v>
      </c>
      <c r="AE143" s="41" t="n">
        <v>20.9</v>
      </c>
      <c r="AF143" s="0" t="n">
        <v>60.8455611615817</v>
      </c>
    </row>
    <row r="144" customFormat="false" ht="13.8" hidden="false" customHeight="false" outlineLevel="0" collapsed="false">
      <c r="A144" s="0" t="n">
        <v>14</v>
      </c>
      <c r="B144" s="0" t="n">
        <f aca="false">E$14*A144</f>
        <v>11.2</v>
      </c>
      <c r="C144" s="37" t="n">
        <v>0</v>
      </c>
      <c r="D144" s="38" t="n">
        <f aca="false">C144/Ac</f>
        <v>0</v>
      </c>
      <c r="E144" s="39" t="n">
        <f aca="false">(c_/g)*(D143-D144)</f>
        <v>0</v>
      </c>
      <c r="F144" s="40" t="n">
        <f aca="false">2*H0-F140+E141+E142+E143+E144</f>
        <v>173.662589306183</v>
      </c>
      <c r="AE144" s="41" t="n">
        <v>18.7</v>
      </c>
      <c r="AF144" s="0" t="n">
        <v>61.5487377875529</v>
      </c>
    </row>
    <row r="145" customFormat="false" ht="13.8" hidden="false" customHeight="false" outlineLevel="0" collapsed="false">
      <c r="A145" s="0" t="n">
        <v>14.25</v>
      </c>
      <c r="B145" s="0" t="n">
        <f aca="false">E$14*A145</f>
        <v>11.4</v>
      </c>
      <c r="C145" s="37" t="n">
        <v>0</v>
      </c>
      <c r="D145" s="38" t="n">
        <f aca="false">C145/Ac</f>
        <v>0</v>
      </c>
      <c r="E145" s="39" t="n">
        <f aca="false">(c_/g)*(D144-D145)</f>
        <v>0</v>
      </c>
      <c r="F145" s="40" t="n">
        <f aca="false">2*H0-F141+E142+E143+E144+E145</f>
        <v>200</v>
      </c>
      <c r="AE145" s="41" t="n">
        <v>16.5</v>
      </c>
      <c r="AF145" s="0" t="n">
        <v>62.9207055318673</v>
      </c>
    </row>
    <row r="146" customFormat="false" ht="13.8" hidden="false" customHeight="false" outlineLevel="0" collapsed="false">
      <c r="A146" s="0" t="n">
        <v>14.5</v>
      </c>
      <c r="B146" s="0" t="n">
        <f aca="false">E$14*A146</f>
        <v>11.6</v>
      </c>
      <c r="C146" s="37" t="n">
        <v>0</v>
      </c>
      <c r="D146" s="38" t="n">
        <f aca="false">C146/Ac</f>
        <v>0</v>
      </c>
      <c r="E146" s="39" t="n">
        <f aca="false">(c_/g)*(D145-D146)</f>
        <v>0</v>
      </c>
      <c r="F146" s="40" t="n">
        <f aca="false">2*H0-F142+E143+E144+E145+E146</f>
        <v>226.337410693817</v>
      </c>
      <c r="AE146" s="41" t="n">
        <v>14.3</v>
      </c>
      <c r="AF146" s="0" t="n">
        <v>63.8997515787429</v>
      </c>
    </row>
    <row r="147" customFormat="false" ht="13.8" hidden="false" customHeight="false" outlineLevel="0" collapsed="false">
      <c r="A147" s="0" t="n">
        <v>14.75</v>
      </c>
      <c r="B147" s="0" t="n">
        <f aca="false">E$14*A147</f>
        <v>11.8</v>
      </c>
      <c r="C147" s="37" t="n">
        <v>0</v>
      </c>
      <c r="D147" s="38" t="n">
        <f aca="false">C147/Ac</f>
        <v>0</v>
      </c>
      <c r="E147" s="39" t="n">
        <f aca="false">(c_/g)*(D146-D147)</f>
        <v>0</v>
      </c>
      <c r="F147" s="40" t="n">
        <f aca="false">2*H0-F143+E144+E145+E146+E147</f>
        <v>226.337410693817</v>
      </c>
      <c r="AE147" s="41" t="n">
        <v>12.1</v>
      </c>
      <c r="AF147" s="0" t="n">
        <v>64.7124355385481</v>
      </c>
    </row>
    <row r="148" customFormat="false" ht="13.8" hidden="false" customHeight="false" outlineLevel="0" collapsed="false">
      <c r="A148" s="0" t="n">
        <v>15</v>
      </c>
      <c r="B148" s="0" t="n">
        <f aca="false">E$14*A148</f>
        <v>12</v>
      </c>
      <c r="C148" s="37" t="n">
        <v>0</v>
      </c>
      <c r="D148" s="38" t="n">
        <f aca="false">C148/Ac</f>
        <v>0</v>
      </c>
      <c r="E148" s="39" t="n">
        <f aca="false">(c_/g)*(D147-D148)</f>
        <v>0</v>
      </c>
      <c r="F148" s="40" t="n">
        <f aca="false">2*H0-F144+E145+E146+E147+E148</f>
        <v>226.337410693817</v>
      </c>
      <c r="AE148" s="41" t="n">
        <v>9.9</v>
      </c>
      <c r="AF148" s="0" t="n">
        <v>64.7229131816251</v>
      </c>
    </row>
    <row r="149" customFormat="false" ht="13.8" hidden="false" customHeight="false" outlineLevel="0" collapsed="false">
      <c r="C149" s="42"/>
      <c r="H149" s="37"/>
      <c r="I149" s="38"/>
      <c r="J149" s="39"/>
      <c r="K149" s="40"/>
      <c r="AE149" s="41" t="n">
        <v>7.7</v>
      </c>
      <c r="AF149" s="0" t="n">
        <v>63.5150215038616</v>
      </c>
    </row>
    <row r="150" customFormat="false" ht="13.8" hidden="false" customHeight="false" outlineLevel="0" collapsed="false">
      <c r="C150" s="42"/>
      <c r="H150" s="37"/>
      <c r="I150" s="38"/>
      <c r="J150" s="39"/>
      <c r="K150" s="40"/>
      <c r="AE150" s="41" t="n">
        <v>5.5</v>
      </c>
      <c r="AF150" s="0" t="n">
        <v>62.885447407886</v>
      </c>
    </row>
    <row r="151" customFormat="false" ht="17.35" hidden="false" customHeight="false" outlineLevel="0" collapsed="false">
      <c r="B151" s="29" t="s">
        <v>60</v>
      </c>
      <c r="AE151" s="41" t="n">
        <v>3.3</v>
      </c>
      <c r="AF151" s="0" t="n">
        <v>76.7691843163286</v>
      </c>
    </row>
    <row r="152" customFormat="false" ht="15.65" hidden="false" customHeight="false" outlineLevel="0" collapsed="false">
      <c r="B152" s="34" t="s">
        <v>51</v>
      </c>
      <c r="C152" s="34" t="s">
        <v>61</v>
      </c>
      <c r="D152" s="43" t="s">
        <v>62</v>
      </c>
      <c r="E152" s="44" t="s">
        <v>63</v>
      </c>
      <c r="F152" s="34" t="s">
        <v>64</v>
      </c>
      <c r="G152" s="34" t="s">
        <v>9</v>
      </c>
      <c r="H152" s="45" t="s">
        <v>65</v>
      </c>
      <c r="I152" s="46" t="s">
        <v>53</v>
      </c>
      <c r="J152" s="34" t="s">
        <v>54</v>
      </c>
      <c r="K152" s="34" t="s">
        <v>55</v>
      </c>
      <c r="L152" s="47" t="s">
        <v>56</v>
      </c>
      <c r="M152" s="34" t="s">
        <v>66</v>
      </c>
      <c r="N152" s="34" t="s">
        <v>67</v>
      </c>
      <c r="O152" s="34" t="s">
        <v>68</v>
      </c>
      <c r="P152" s="34" t="s">
        <v>69</v>
      </c>
      <c r="Q152" s="34" t="s">
        <v>70</v>
      </c>
      <c r="R152" s="48" t="s">
        <v>71</v>
      </c>
      <c r="S152" s="34" t="s">
        <v>72</v>
      </c>
      <c r="AE152" s="41" t="n">
        <v>1.09999999999999</v>
      </c>
      <c r="AF152" s="0" t="n">
        <v>64.9530134276213</v>
      </c>
    </row>
    <row r="153" customFormat="false" ht="15.8" hidden="false" customHeight="false" outlineLevel="0" collapsed="false">
      <c r="B153" s="49" t="n">
        <v>-1</v>
      </c>
      <c r="C153" s="50" t="n">
        <f aca="false">t2lsc*B153</f>
        <v>-0.8</v>
      </c>
      <c r="D153" s="41" t="n">
        <v>27.5</v>
      </c>
      <c r="E153" s="51" t="n">
        <f aca="false">H0</f>
        <v>200</v>
      </c>
      <c r="F153" s="52" t="n">
        <v>200</v>
      </c>
      <c r="G153" s="50" t="n">
        <f aca="false">F153*Dr/SQRT(E153)</f>
        <v>56.5685424949238</v>
      </c>
      <c r="H153" s="53" t="n">
        <f aca="false">ASTROS.MONTEZUMA.CALCTOOLS.CALCFUNCTIONS.PYTHON.INTERPOLATIONIMPL.INTERPO2(D153,G153,Débit!A$1:AZ$38)</f>
        <v>0.678241729460974</v>
      </c>
      <c r="I153" s="54" t="n">
        <f aca="false">H153*Dr^2*SQRT(E153)</f>
        <v>153.468584379375</v>
      </c>
      <c r="J153" s="55" t="n">
        <f aca="false">I153/Ac</f>
        <v>6.4595791902924</v>
      </c>
      <c r="K153" s="50" t="n">
        <v>0</v>
      </c>
      <c r="L153" s="56" t="n">
        <f aca="false">H0</f>
        <v>200</v>
      </c>
      <c r="M153" s="57" t="n">
        <f aca="false">ASTROS.MONTEZUMA.CALCTOOLS.CALCFUNCTIONS.PYTHON.INTERPOLATIONIMPL.INTERPO2(D153,G153,Rendement!A$1:AZ$38)</f>
        <v>0.886305034165522</v>
      </c>
      <c r="N153" s="58" t="n">
        <f aca="false">M153+Δη</f>
        <v>0.906305034165522</v>
      </c>
      <c r="O153" s="59" t="n">
        <f aca="false">ρ*g*L153*I153*N153</f>
        <v>272934505.551958</v>
      </c>
      <c r="P153" s="59" t="n">
        <f aca="false">O153/(2*PI()*n0/60)</f>
        <v>13031662.709681</v>
      </c>
      <c r="Q153" s="52" t="n">
        <f aca="false">P153</f>
        <v>13031662.709681</v>
      </c>
      <c r="R153" s="60" t="n">
        <f aca="false">n0</f>
        <v>200</v>
      </c>
      <c r="S153" s="61"/>
      <c r="AE153" s="41" t="n">
        <v>0</v>
      </c>
      <c r="AF153" s="0" t="n">
        <v>76.7691843163286</v>
      </c>
    </row>
    <row r="154" customFormat="false" ht="15.8" hidden="false" customHeight="false" outlineLevel="0" collapsed="false">
      <c r="B154" s="49" t="n">
        <v>0</v>
      </c>
      <c r="C154" s="50" t="n">
        <f aca="false">E$14*B154</f>
        <v>0</v>
      </c>
      <c r="D154" s="41" t="n">
        <f aca="false">g0*(1-C154/tp)</f>
        <v>27.5</v>
      </c>
      <c r="E154" s="51" t="n">
        <f aca="false">L153</f>
        <v>200</v>
      </c>
      <c r="F154" s="52" t="n">
        <v>200</v>
      </c>
      <c r="G154" s="50" t="n">
        <f aca="false">F154*Dr/SQRT(E154)</f>
        <v>56.5685424949238</v>
      </c>
      <c r="H154" s="53" t="n">
        <f aca="false">ASTROS.MONTEZUMA.CALCTOOLS.CALCFUNCTIONS.PYTHON.INTERPOLATIONIMPL.INTERPO2(D154,G154,Débit!A$1:AZ$38)</f>
        <v>0.678241729460974</v>
      </c>
      <c r="I154" s="54" t="n">
        <f aca="false">H154*Dr^2*SQRT(E154)</f>
        <v>153.468584379375</v>
      </c>
      <c r="J154" s="55" t="n">
        <f aca="false">I154/Ac</f>
        <v>6.4595791902924</v>
      </c>
      <c r="K154" s="50" t="n">
        <f aca="false">(c_/g)*(J153-J154)</f>
        <v>0</v>
      </c>
      <c r="L154" s="56" t="n">
        <f aca="false">H0</f>
        <v>200</v>
      </c>
      <c r="M154" s="57" t="n">
        <f aca="false">ASTROS.MONTEZUMA.CALCTOOLS.CALCFUNCTIONS.PYTHON.INTERPOLATIONIMPL.INTERPO2(D154,G154,Rendement!A$1:AZ$38)</f>
        <v>0.886305034165522</v>
      </c>
      <c r="N154" s="58" t="n">
        <f aca="false">M154+Δη</f>
        <v>0.906305034165522</v>
      </c>
      <c r="O154" s="59" t="n">
        <f aca="false">ρ*g*L154*I154*N154</f>
        <v>272934505.551958</v>
      </c>
      <c r="P154" s="59" t="n">
        <f aca="false">O154/(2*PI()*R153/60)</f>
        <v>13031662.709681</v>
      </c>
      <c r="Q154" s="52" t="n">
        <f aca="false">P154</f>
        <v>13031662.709681</v>
      </c>
      <c r="R154" s="60" t="n">
        <f aca="false">n0</f>
        <v>200</v>
      </c>
      <c r="S154" s="61"/>
      <c r="AE154" s="41" t="n">
        <v>0</v>
      </c>
      <c r="AF154" s="0" t="n">
        <v>64.9530134276213</v>
      </c>
    </row>
    <row r="155" customFormat="false" ht="15.8" hidden="false" customHeight="false" outlineLevel="0" collapsed="false">
      <c r="B155" s="49" t="n">
        <v>1</v>
      </c>
      <c r="C155" s="50" t="n">
        <f aca="false">E$14*B155</f>
        <v>0.8</v>
      </c>
      <c r="D155" s="41" t="n">
        <f aca="false">g0*(1-C155/tp)</f>
        <v>25.3</v>
      </c>
      <c r="E155" s="51" t="n">
        <v>215</v>
      </c>
      <c r="F155" s="52" t="n">
        <v>208</v>
      </c>
      <c r="G155" s="50" t="n">
        <f aca="false">F155*Dr/SQRT(E155)</f>
        <v>56.7419290439434</v>
      </c>
      <c r="H155" s="53" t="n">
        <f aca="false">ASTROS.MONTEZUMA.CALCTOOLS.CALCFUNCTIONS.PYTHON.INTERPOLATIONIMPL.INTERPO2(D155,G155,Débit!A$1:AZ$38)</f>
        <v>0.63919437148208</v>
      </c>
      <c r="I155" s="54" t="n">
        <f aca="false">H155*Dr^2*SQRT(E155)</f>
        <v>149.958868451225</v>
      </c>
      <c r="J155" s="55" t="n">
        <f aca="false">I155/Ac</f>
        <v>6.3118532692839</v>
      </c>
      <c r="K155" s="50" t="n">
        <f aca="false">(c_/g)*(J154-J155)</f>
        <v>15.0579400650836</v>
      </c>
      <c r="L155" s="56" t="n">
        <f aca="false">2*H0-L154+K155</f>
        <v>215.057940065084</v>
      </c>
      <c r="M155" s="57" t="n">
        <f aca="false">ASTROS.MONTEZUMA.CALCTOOLS.CALCFUNCTIONS.PYTHON.INTERPOLATIONIMPL.INTERPO2(D155,G155,Rendement!A$1:AZ$38)</f>
        <v>0.903466951004675</v>
      </c>
      <c r="N155" s="58" t="n">
        <f aca="false">M155+Δη</f>
        <v>0.923466951004675</v>
      </c>
      <c r="O155" s="59" t="n">
        <f aca="false">ρ*g*L155*I155*N155</f>
        <v>292202255.028849</v>
      </c>
      <c r="P155" s="59" t="n">
        <f aca="false">O155/(2*PI()*F155/60)</f>
        <v>13415028.8280115</v>
      </c>
      <c r="Q155" s="49" t="n">
        <v>0</v>
      </c>
      <c r="R155" s="62" t="n">
        <f aca="false">R154+((C155-C154)*(P155-Q155)/I)*(30*L_/(PI()*c_))</f>
        <v>208.198661694841</v>
      </c>
      <c r="S155" s="63" t="n">
        <f aca="false">(E155-L155)^2+(F155-R155)^2</f>
        <v>0.0428235201391869</v>
      </c>
      <c r="AE155" s="41" t="n">
        <v>0</v>
      </c>
      <c r="AF155" s="0" t="n">
        <v>76.7691843163286</v>
      </c>
    </row>
    <row r="156" customFormat="false" ht="15.8" hidden="false" customHeight="false" outlineLevel="0" collapsed="false">
      <c r="B156" s="49" t="n">
        <v>2</v>
      </c>
      <c r="C156" s="50" t="n">
        <f aca="false">E$14*B156</f>
        <v>1.6</v>
      </c>
      <c r="D156" s="41" t="n">
        <f aca="false">g0*(1-C156/tp)</f>
        <v>23.1</v>
      </c>
      <c r="E156" s="51" t="n">
        <v>220</v>
      </c>
      <c r="F156" s="52" t="n">
        <v>216.44</v>
      </c>
      <c r="G156" s="50" t="n">
        <f aca="false">F156*Dr/SQRT(E156)</f>
        <v>58.3695272926177</v>
      </c>
      <c r="H156" s="53" t="n">
        <f aca="false">ASTROS.MONTEZUMA.CALCTOOLS.CALCFUNCTIONS.PYTHON.INTERPOLATIONIMPL.INTERPO2(D156,G156,Débit!A$1:AZ$38)</f>
        <v>0.596054538342518</v>
      </c>
      <c r="I156" s="54" t="n">
        <f aca="false">H156*Dr^2*SQRT(E156)</f>
        <v>141.454680495433</v>
      </c>
      <c r="J156" s="55" t="n">
        <f aca="false">I156/Ac</f>
        <v>5.95390720643515</v>
      </c>
      <c r="K156" s="50" t="n">
        <f aca="false">(c_/g)*(J155-J156)</f>
        <v>36.4860162936392</v>
      </c>
      <c r="L156" s="56" t="n">
        <f aca="false">2*H0-L155+K156</f>
        <v>221.428076228556</v>
      </c>
      <c r="M156" s="57" t="n">
        <f aca="false">ASTROS.MONTEZUMA.CALCTOOLS.CALCFUNCTIONS.PYTHON.INTERPOLATIONIMPL.INTERPO2(D156,G156,Rendement!A$1:AZ$38)</f>
        <v>0.917645540377976</v>
      </c>
      <c r="N156" s="58" t="n">
        <f aca="false">M156+Δη</f>
        <v>0.937645540377977</v>
      </c>
      <c r="O156" s="59" t="n">
        <f aca="false">ρ*g*L156*I156*N156</f>
        <v>288153083.153464</v>
      </c>
      <c r="P156" s="59" t="n">
        <f aca="false">O156/(2*PI()*F156/60)</f>
        <v>12713265.8152958</v>
      </c>
      <c r="Q156" s="49" t="n">
        <v>0</v>
      </c>
      <c r="R156" s="62" t="n">
        <f aca="false">R155+((C156-C155)*(P156-Q156)/I)*(30*L_/(PI()*c_))</f>
        <v>215.968437428648</v>
      </c>
      <c r="S156" s="63" t="n">
        <f aca="false">(E156-L156)^2+(F156-R156)^2</f>
        <v>2.26177297326533</v>
      </c>
      <c r="AE156" s="41" t="n">
        <v>0</v>
      </c>
      <c r="AF156" s="0" t="n">
        <v>64.9530134276213</v>
      </c>
    </row>
    <row r="157" customFormat="false" ht="15.8" hidden="false" customHeight="false" outlineLevel="0" collapsed="false">
      <c r="B157" s="49" t="n">
        <v>3</v>
      </c>
      <c r="C157" s="50" t="n">
        <f aca="false">E$14*B157</f>
        <v>2.4</v>
      </c>
      <c r="D157" s="41" t="n">
        <f aca="false">g0*(1-C157/tp)</f>
        <v>20.9</v>
      </c>
      <c r="E157" s="51" t="n">
        <v>224.88</v>
      </c>
      <c r="F157" s="52" t="n">
        <v>223.77</v>
      </c>
      <c r="G157" s="50" t="n">
        <f aca="false">F157*Dr/SQRT(E157)</f>
        <v>59.6879189011769</v>
      </c>
      <c r="H157" s="53" t="n">
        <f aca="false">ASTROS.MONTEZUMA.CALCTOOLS.CALCFUNCTIONS.PYTHON.INTERPOLATIONIMPL.INTERPO2(D157,G157,Débit!A$1:AZ$38)</f>
        <v>0.546009619416435</v>
      </c>
      <c r="I157" s="54" t="n">
        <f aca="false">H157*Dr^2*SQRT(E157)</f>
        <v>131.007359383777</v>
      </c>
      <c r="J157" s="55" t="n">
        <f aca="false">I157/Ac</f>
        <v>5.51417357417374</v>
      </c>
      <c r="K157" s="50" t="n">
        <f aca="false">(c_/g)*(J156-J157)</f>
        <v>44.8227544224462</v>
      </c>
      <c r="L157" s="56" t="n">
        <f aca="false">2*H0-L156+K157</f>
        <v>223.394678193891</v>
      </c>
      <c r="M157" s="57" t="n">
        <f aca="false">ASTROS.MONTEZUMA.CALCTOOLS.CALCFUNCTIONS.PYTHON.INTERPOLATIONIMPL.INTERPO2(D157,G157,Rendement!A$1:AZ$38)</f>
        <v>0.920080127892929</v>
      </c>
      <c r="N157" s="58" t="n">
        <f aca="false">M157+Δη</f>
        <v>0.94008012789293</v>
      </c>
      <c r="O157" s="59" t="n">
        <f aca="false">ρ*g*L157*I157*N157</f>
        <v>269940443.864986</v>
      </c>
      <c r="P157" s="59" t="n">
        <f aca="false">O157/(2*PI()*F157/60)</f>
        <v>11519602.0864815</v>
      </c>
      <c r="Q157" s="49" t="n">
        <v>0</v>
      </c>
      <c r="R157" s="62" t="n">
        <f aca="false">R156+((C157-C156)*(P157-Q157)/I)*(30*L_/(PI()*c_))</f>
        <v>223.008699628387</v>
      </c>
      <c r="S157" s="63" t="n">
        <f aca="false">(E157-L157)^2+(F157-R157)^2</f>
        <v>2.78575912352244</v>
      </c>
    </row>
    <row r="158" customFormat="false" ht="15.8" hidden="false" customHeight="false" outlineLevel="0" collapsed="false">
      <c r="B158" s="49" t="n">
        <v>4</v>
      </c>
      <c r="C158" s="50" t="n">
        <f aca="false">E$14*B158</f>
        <v>3.2</v>
      </c>
      <c r="D158" s="41" t="n">
        <f aca="false">g0*(1-C158/tp)</f>
        <v>18.7</v>
      </c>
      <c r="E158" s="51" t="n">
        <v>228.96</v>
      </c>
      <c r="F158" s="52" t="n">
        <v>230.17</v>
      </c>
      <c r="G158" s="50" t="n">
        <f aca="false">F158*Dr/SQRT(E158)</f>
        <v>60.8455611615817</v>
      </c>
      <c r="H158" s="53" t="n">
        <f aca="false">ASTROS.MONTEZUMA.CALCTOOLS.CALCFUNCTIONS.PYTHON.INTERPOLATIONIMPL.INTERPO2(D158,G158,Débit!A$1:AZ$38)</f>
        <v>0.489507881507794</v>
      </c>
      <c r="I158" s="54" t="n">
        <f aca="false">H158*Dr^2*SQRT(E158)</f>
        <v>118.511222904104</v>
      </c>
      <c r="J158" s="55" t="n">
        <f aca="false">I158/Ac</f>
        <v>4.9882041486423</v>
      </c>
      <c r="K158" s="50" t="n">
        <f aca="false">(c_/g)*(J157-J158)</f>
        <v>53.6129071435143</v>
      </c>
      <c r="L158" s="56" t="n">
        <f aca="false">2*H0-L157+K158</f>
        <v>230.218228949624</v>
      </c>
      <c r="M158" s="57" t="n">
        <f aca="false">ASTROS.MONTEZUMA.CALCTOOLS.CALCFUNCTIONS.PYTHON.INTERPOLATIONIMPL.INTERPO2(D158,G158,Rendement!A$1:AZ$38)</f>
        <v>0.904075178895629</v>
      </c>
      <c r="N158" s="58" t="n">
        <f aca="false">M158+Δη</f>
        <v>0.92407517889563</v>
      </c>
      <c r="O158" s="59" t="n">
        <f aca="false">ρ*g*L158*I158*N158</f>
        <v>247366601.588973</v>
      </c>
      <c r="P158" s="59" t="n">
        <f aca="false">O158/(2*PI()*F158/60)</f>
        <v>10262749.4631086</v>
      </c>
      <c r="Q158" s="49" t="n">
        <v>0</v>
      </c>
      <c r="R158" s="62" t="n">
        <f aca="false">R157+((C158-C157)*(P158-Q158)/I)*(30*L_/(PI()*c_))</f>
        <v>229.280830086374</v>
      </c>
      <c r="S158" s="63" t="n">
        <f aca="false">(E158-L158)^2+(F158-R158)^2</f>
        <v>2.3737632249692</v>
      </c>
    </row>
    <row r="159" customFormat="false" ht="15.8" hidden="false" customHeight="false" outlineLevel="0" collapsed="false">
      <c r="B159" s="49" t="n">
        <v>5</v>
      </c>
      <c r="C159" s="50" t="n">
        <f aca="false">E$14*B159</f>
        <v>4</v>
      </c>
      <c r="D159" s="41" t="n">
        <f aca="false">g0*(1-C159/tp)</f>
        <v>16.5</v>
      </c>
      <c r="E159" s="51" t="n">
        <v>234.5</v>
      </c>
      <c r="F159" s="52" t="n">
        <v>235.63</v>
      </c>
      <c r="G159" s="50" t="n">
        <f aca="false">F159*Dr/SQRT(E159)</f>
        <v>61.5487377875529</v>
      </c>
      <c r="H159" s="53" t="n">
        <f aca="false">ASTROS.MONTEZUMA.CALCTOOLS.CALCFUNCTIONS.PYTHON.INTERPOLATIONIMPL.INTERPO2(D159,G159,Débit!A$1:AZ$38)</f>
        <v>0.422114573523455</v>
      </c>
      <c r="I159" s="54" t="n">
        <f aca="false">H159*Dr^2*SQRT(E159)</f>
        <v>103.424100545642</v>
      </c>
      <c r="J159" s="55" t="n">
        <f aca="false">I159/Ac</f>
        <v>4.35317866754966</v>
      </c>
      <c r="K159" s="50" t="n">
        <f aca="false">(c_/g)*(J158-J159)</f>
        <v>64.7291658011967</v>
      </c>
      <c r="L159" s="56" t="n">
        <f aca="false">2*H0-L158+K159</f>
        <v>234.510936851573</v>
      </c>
      <c r="M159" s="57" t="n">
        <f aca="false">ASTROS.MONTEZUMA.CALCTOOLS.CALCFUNCTIONS.PYTHON.INTERPOLATIONIMPL.INTERPO2(D159,G159,Rendement!A$1:AZ$38)</f>
        <v>0.883742594933911</v>
      </c>
      <c r="N159" s="58" t="n">
        <f aca="false">M159+Δη</f>
        <v>0.903742594933911</v>
      </c>
      <c r="O159" s="59" t="n">
        <f aca="false">ρ*g*L159*I159*N159</f>
        <v>215062245.223596</v>
      </c>
      <c r="P159" s="59" t="n">
        <f aca="false">O159/(2*PI()*F159/60)</f>
        <v>8715754.20781141</v>
      </c>
      <c r="Q159" s="49" t="n">
        <v>0</v>
      </c>
      <c r="R159" s="62" t="n">
        <f aca="false">R158+((C159-C158)*(P159-Q159)/I)*(30*L_/(PI()*c_))</f>
        <v>234.607506687771</v>
      </c>
      <c r="S159" s="63" t="n">
        <f aca="false">(E159-L159)^2+(F159-R159)^2</f>
        <v>1.04561218827539</v>
      </c>
    </row>
    <row r="160" customFormat="false" ht="15.8" hidden="false" customHeight="false" outlineLevel="0" collapsed="false">
      <c r="B160" s="49" t="n">
        <v>6</v>
      </c>
      <c r="C160" s="50" t="n">
        <f aca="false">E$14*B160</f>
        <v>4.8</v>
      </c>
      <c r="D160" s="41" t="n">
        <f aca="false">g0*(1-C160/tp)</f>
        <v>14.3</v>
      </c>
      <c r="E160" s="51" t="n">
        <v>232.63</v>
      </c>
      <c r="F160" s="52" t="n">
        <v>239.92</v>
      </c>
      <c r="G160" s="50" t="n">
        <f aca="false">F160*Dr/SQRT(E160)</f>
        <v>62.9207055318673</v>
      </c>
      <c r="H160" s="53" t="n">
        <f aca="false">ASTROS.MONTEZUMA.CALCTOOLS.CALCFUNCTIONS.PYTHON.INTERPOLATIONIMPL.INTERPO2(D160,G160,Débit!A$1:AZ$38)</f>
        <v>0.358024266481477</v>
      </c>
      <c r="I160" s="54" t="n">
        <f aca="false">H160*Dr^2*SQRT(E160)</f>
        <v>87.3705976822977</v>
      </c>
      <c r="J160" s="55" t="n">
        <f aca="false">I160/Ac</f>
        <v>3.67747768648753</v>
      </c>
      <c r="K160" s="50" t="n">
        <f aca="false">(c_/g)*(J159-J160)</f>
        <v>68.8752847522678</v>
      </c>
      <c r="L160" s="56" t="n">
        <f aca="false">2*H0-L159+K160</f>
        <v>234.364347900695</v>
      </c>
      <c r="M160" s="57" t="n">
        <f aca="false">ASTROS.MONTEZUMA.CALCTOOLS.CALCFUNCTIONS.PYTHON.INTERPOLATIONIMPL.INTERPO2(D160,G160,Rendement!A$1:AZ$38)</f>
        <v>0.852749838489183</v>
      </c>
      <c r="N160" s="58" t="n">
        <f aca="false">M160+Δη</f>
        <v>0.872749838489183</v>
      </c>
      <c r="O160" s="59" t="n">
        <f aca="false">ρ*g*L160*I160*N160</f>
        <v>175340079.660285</v>
      </c>
      <c r="P160" s="59" t="n">
        <f aca="false">O160/(2*PI()*F160/60)</f>
        <v>6978886.39548044</v>
      </c>
      <c r="Q160" s="49" t="n">
        <v>0</v>
      </c>
      <c r="R160" s="62" t="n">
        <f aca="false">R159+((C160-C159)*(P160-Q160)/I)*(30*L_/(PI()*c_))</f>
        <v>238.872687873502</v>
      </c>
      <c r="S160" s="63" t="n">
        <f aca="false">(E160-L160)^2+(F160-R160)^2</f>
        <v>4.10482533095404</v>
      </c>
    </row>
    <row r="161" customFormat="false" ht="15.8" hidden="false" customHeight="false" outlineLevel="0" collapsed="false">
      <c r="B161" s="49" t="n">
        <v>7</v>
      </c>
      <c r="C161" s="50" t="n">
        <f aca="false">E$14*B161</f>
        <v>5.6</v>
      </c>
      <c r="D161" s="41" t="n">
        <f aca="false">g0*(1-C161/tp)</f>
        <v>12.1</v>
      </c>
      <c r="E161" s="51" t="n">
        <v>231</v>
      </c>
      <c r="F161" s="52" t="n">
        <v>243.42</v>
      </c>
      <c r="G161" s="50" t="n">
        <f aca="false">F161*Dr/SQRT(E161)</f>
        <v>64.0634406348428</v>
      </c>
      <c r="H161" s="53" t="n">
        <f aca="false">ASTROS.MONTEZUMA.CALCTOOLS.CALCFUNCTIONS.PYTHON.INTERPOLATIONIMPL.INTERPO2(D161,G161,Débit!A$1:AZ$38)</f>
        <v>0.298549861169335</v>
      </c>
      <c r="I161" s="54" t="n">
        <f aca="false">H161*Dr^2*SQRT(E161)</f>
        <v>72.6010407040814</v>
      </c>
      <c r="J161" s="55" t="n">
        <f aca="false">I161/Ac</f>
        <v>3.05581871118558</v>
      </c>
      <c r="K161" s="50" t="n">
        <f aca="false">(c_/g)*(J160-J161)</f>
        <v>63.3666964274967</v>
      </c>
      <c r="L161" s="56" t="n">
        <f aca="false">2*H0-L160+K161</f>
        <v>229.002348526802</v>
      </c>
      <c r="M161" s="57" t="n">
        <f aca="false">ASTROS.MONTEZUMA.CALCTOOLS.CALCFUNCTIONS.PYTHON.INTERPOLATIONIMPL.INTERPO2(D161,G161,Rendement!A$1:AZ$38)</f>
        <v>0.820774294008806</v>
      </c>
      <c r="N161" s="58" t="n">
        <v>0.87</v>
      </c>
      <c r="O161" s="59" t="n">
        <f aca="false">ρ*g*L161*I161*N161</f>
        <v>141917713.172568</v>
      </c>
      <c r="P161" s="59" t="n">
        <f aca="false">O161/(2*PI()*F161/60)</f>
        <v>5567391.06820606</v>
      </c>
      <c r="Q161" s="49" t="n">
        <v>0</v>
      </c>
      <c r="R161" s="62" t="n">
        <f aca="false">R160+((C161-C160)*(P161-Q161)/I)*(30*L_/(PI()*c_))</f>
        <v>242.275226658644</v>
      </c>
      <c r="S161" s="63" t="n">
        <f aca="false">(E161-L161)^2+(F161-R161)^2</f>
        <v>5.30111741145048</v>
      </c>
    </row>
    <row r="162" customFormat="false" ht="15.8" hidden="false" customHeight="false" outlineLevel="0" collapsed="false">
      <c r="B162" s="49" t="n">
        <v>8</v>
      </c>
      <c r="C162" s="50" t="n">
        <f aca="false">E$14*B162</f>
        <v>6.4</v>
      </c>
      <c r="D162" s="41" t="n">
        <f aca="false">g0*(1-C162/tp)</f>
        <v>9.9</v>
      </c>
      <c r="E162" s="51" t="n">
        <v>230.97</v>
      </c>
      <c r="F162" s="52" t="n">
        <v>245.87</v>
      </c>
      <c r="G162" s="50" t="n">
        <f aca="false">F162*Dr/SQRT(E162)</f>
        <v>64.7124355385481</v>
      </c>
      <c r="H162" s="53" t="n">
        <f aca="false">ASTROS.MONTEZUMA.CALCTOOLS.CALCFUNCTIONS.PYTHON.INTERPOLATIONIMPL.INTERPO2(D162,G162,Débit!A$1:AZ$38)</f>
        <v>0.242461338144672</v>
      </c>
      <c r="I162" s="54" t="n">
        <f aca="false">H162*Dr^2*SQRT(E162)</f>
        <v>58.9576639739304</v>
      </c>
      <c r="J162" s="55" t="n">
        <f aca="false">I162/Ac</f>
        <v>2.48156129708482</v>
      </c>
      <c r="K162" s="50" t="n">
        <f aca="false">(c_/g)*(J161-J162)</f>
        <v>58.5349792671887</v>
      </c>
      <c r="L162" s="56" t="n">
        <f aca="false">2*H0-L161+K162</f>
        <v>229.532630740387</v>
      </c>
      <c r="M162" s="57" t="n">
        <f aca="false">ASTROS.MONTEZUMA.CALCTOOLS.CALCFUNCTIONS.PYTHON.INTERPOLATIONIMPL.INTERPO2(D162,G162,Rendement!A$1:AZ$38)</f>
        <v>0.792431321682114</v>
      </c>
      <c r="N162" s="58" t="n">
        <f aca="false">M162+Δη</f>
        <v>0.812431321682114</v>
      </c>
      <c r="O162" s="59" t="n">
        <f aca="false">ρ*g*L162*I162*N162</f>
        <v>107871304.225132</v>
      </c>
      <c r="P162" s="59" t="n">
        <f aca="false">O162/(2*PI()*F162/60)</f>
        <v>4189592.37447418</v>
      </c>
      <c r="Q162" s="49" t="n">
        <v>0</v>
      </c>
      <c r="R162" s="62" t="n">
        <f aca="false">R161+((C162-C161)*(P162-Q162)/I)*(30*L_/(PI()*c_))</f>
        <v>244.835716908645</v>
      </c>
      <c r="S162" s="63" t="n">
        <f aca="false">(E162-L162)^2+(F162-R162)^2</f>
        <v>3.13577190154475</v>
      </c>
    </row>
    <row r="163" customFormat="false" ht="15.8" hidden="false" customHeight="false" outlineLevel="0" collapsed="false">
      <c r="B163" s="49" t="n">
        <v>9</v>
      </c>
      <c r="C163" s="50" t="n">
        <f aca="false">E$14*B163</f>
        <v>7.2</v>
      </c>
      <c r="D163" s="41" t="n">
        <f aca="false">g0*(1-C163/tp)</f>
        <v>7.7</v>
      </c>
      <c r="E163" s="51" t="n">
        <v>230</v>
      </c>
      <c r="F163" s="52" t="n">
        <v>247.38</v>
      </c>
      <c r="G163" s="50" t="n">
        <f aca="false">F163*Dr/SQRT(E163)</f>
        <v>65.2470166034599</v>
      </c>
      <c r="H163" s="53" t="n">
        <f aca="false">ASTROS.MONTEZUMA.CALCTOOLS.CALCFUNCTIONS.PYTHON.INTERPOLATIONIMPL.INTERPO2(D163,G163,Débit!A$1:AZ$38)</f>
        <v>0.188031934136134</v>
      </c>
      <c r="I163" s="54" t="n">
        <f aca="false">H163*Dr^2*SQRT(E163)</f>
        <v>45.6263275538691</v>
      </c>
      <c r="J163" s="55" t="n">
        <f aca="false">I163/Ac</f>
        <v>1.9204378354587</v>
      </c>
      <c r="K163" s="50" t="n">
        <f aca="false">(c_/g)*(J162-J163)</f>
        <v>57.1962144259844</v>
      </c>
      <c r="L163" s="56" t="n">
        <f aca="false">2*H0-L162+K163</f>
        <v>227.663583685598</v>
      </c>
      <c r="M163" s="57" t="n">
        <f aca="false">ASTROS.MONTEZUMA.CALCTOOLS.CALCFUNCTIONS.PYTHON.INTERPOLATIONIMPL.INTERPO2(D163,G163,Rendement!A$1:AZ$38)</f>
        <v>0.764779283093149</v>
      </c>
      <c r="N163" s="58" t="n">
        <f aca="false">M163+Δη</f>
        <v>0.784779283093149</v>
      </c>
      <c r="O163" s="59" t="n">
        <f aca="false">ρ*g*L163*I163*N163</f>
        <v>79981801.3478715</v>
      </c>
      <c r="P163" s="59" t="n">
        <f aca="false">O163/(2*PI()*F163/60)</f>
        <v>3087436.10038995</v>
      </c>
      <c r="Q163" s="49" t="n">
        <v>0</v>
      </c>
      <c r="R163" s="62" t="n">
        <f aca="false">R162+((C163-C162)*(P163-Q163)/I)*(30*L_/(PI()*c_))</f>
        <v>246.722618861377</v>
      </c>
      <c r="S163" s="63" t="n">
        <f aca="false">(E163-L163)^2+(F163-R163)^2</f>
        <v>5.89099115562283</v>
      </c>
    </row>
    <row r="164" customFormat="false" ht="15.8" hidden="false" customHeight="false" outlineLevel="0" collapsed="false">
      <c r="B164" s="49" t="n">
        <v>10</v>
      </c>
      <c r="C164" s="50" t="n">
        <f aca="false">E$14*B164</f>
        <v>8</v>
      </c>
      <c r="D164" s="41" t="n">
        <f aca="false">g0*(1-C164/tp)</f>
        <v>5.5</v>
      </c>
      <c r="E164" s="51" t="n">
        <v>230</v>
      </c>
      <c r="F164" s="52" t="n">
        <v>247.79</v>
      </c>
      <c r="G164" s="50" t="n">
        <f aca="false">F164*Dr/SQRT(E164)</f>
        <v>65.3551550010968</v>
      </c>
      <c r="H164" s="53" t="n">
        <f aca="false">ASTROS.MONTEZUMA.CALCTOOLS.CALCFUNCTIONS.PYTHON.INTERPOLATIONIMPL.INTERPO2(D164,G164,Débit!A$1:AZ$38)</f>
        <v>0.134176465307741</v>
      </c>
      <c r="I164" s="54" t="n">
        <f aca="false">H164*Dr^2*SQRT(E164)</f>
        <v>32.5581895664545</v>
      </c>
      <c r="J164" s="55" t="n">
        <f aca="false">I164/Ac</f>
        <v>1.37039254416508</v>
      </c>
      <c r="K164" s="50" t="n">
        <f aca="false">(c_/g)*(J163-J164)</f>
        <v>56.0669987557843</v>
      </c>
      <c r="L164" s="56" t="n">
        <f aca="false">2*H0-L163+K164</f>
        <v>228.403415070187</v>
      </c>
      <c r="M164" s="57" t="n">
        <f aca="false">ASTROS.MONTEZUMA.CALCTOOLS.CALCFUNCTIONS.PYTHON.INTERPOLATIONIMPL.INTERPO2(D164,G164,Rendement!A$1:AZ$38)</f>
        <v>0.740670102078787</v>
      </c>
      <c r="N164" s="58" t="n">
        <f aca="false">M164+Δη</f>
        <v>0.760670102078787</v>
      </c>
      <c r="O164" s="59" t="n">
        <f aca="false">ρ*g*L164*I164*N164</f>
        <v>55500098.8695442</v>
      </c>
      <c r="P164" s="59" t="n">
        <f aca="false">O164/(2*PI()*F164/60)</f>
        <v>2138855.0975851</v>
      </c>
      <c r="Q164" s="49" t="n">
        <v>0</v>
      </c>
      <c r="R164" s="62" t="n">
        <f aca="false">R163+((C164-C163)*(P164-Q164)/I)*(30*L_/(PI()*c_))</f>
        <v>248.029790808915</v>
      </c>
      <c r="S164" s="63" t="n">
        <f aca="false">(E164-L164)^2+(F164-R164)^2</f>
        <v>2.60658307014708</v>
      </c>
    </row>
    <row r="165" customFormat="false" ht="15.8" hidden="false" customHeight="false" outlineLevel="0" collapsed="false">
      <c r="B165" s="49" t="n">
        <v>11</v>
      </c>
      <c r="C165" s="50" t="n">
        <f aca="false">E$14*B165</f>
        <v>8.8</v>
      </c>
      <c r="D165" s="41" t="n">
        <f aca="false">g0*(1-C165/tp)</f>
        <v>3.3</v>
      </c>
      <c r="E165" s="51" t="n">
        <v>229</v>
      </c>
      <c r="F165" s="52" t="n">
        <v>247.71</v>
      </c>
      <c r="G165" s="50" t="n">
        <f aca="false">F165*Dr/SQRT(E165)</f>
        <v>65.4765502074921</v>
      </c>
      <c r="H165" s="53" t="n">
        <f aca="false">ASTROS.MONTEZUMA.CALCTOOLS.CALCFUNCTIONS.PYTHON.INTERPOLATIONIMPL.INTERPO2(D165,G165,Débit!A$1:AZ$38)</f>
        <v>0.0806545428060549</v>
      </c>
      <c r="I165" s="54" t="n">
        <f aca="false">H165*Dr^2*SQRT(E165)</f>
        <v>19.5283952965029</v>
      </c>
      <c r="J165" s="55" t="n">
        <f aca="false">I165/Ac</f>
        <v>0.821961161544714</v>
      </c>
      <c r="K165" s="50" t="n">
        <f aca="false">(c_/g)*(J164-J165)</f>
        <v>55.9024904561812</v>
      </c>
      <c r="L165" s="56" t="n">
        <f aca="false">2*H0-L164+K165</f>
        <v>227.499075385994</v>
      </c>
      <c r="M165" s="57" t="n">
        <f aca="false">ASTROS.MONTEZUMA.CALCTOOLS.CALCFUNCTIONS.PYTHON.INTERPOLATIONIMPL.INTERPO2(D165,G165,Rendement!A$1:AZ$38)</f>
        <v>0.716390176106739</v>
      </c>
      <c r="N165" s="58" t="n">
        <f aca="false">M165+Δη</f>
        <v>0.736390176106739</v>
      </c>
      <c r="O165" s="59" t="n">
        <f aca="false">ρ*g*L165*I165*N165</f>
        <v>32098796.4650879</v>
      </c>
      <c r="P165" s="59" t="n">
        <f aca="false">O165/(2*PI()*F165/60)</f>
        <v>1237418.46305423</v>
      </c>
      <c r="Q165" s="49" t="n">
        <v>0</v>
      </c>
      <c r="R165" s="62" t="n">
        <f aca="false">R164+((C165-C164)*(P165-Q165)/I)*(30*L_/(PI()*c_))</f>
        <v>248.786045266777</v>
      </c>
      <c r="S165" s="63" t="n">
        <f aca="false">(E165-L165)^2+(F165-R165)^2</f>
        <v>3.41064811308059</v>
      </c>
    </row>
    <row r="166" customFormat="false" ht="15.8" hidden="false" customHeight="false" outlineLevel="0" collapsed="false">
      <c r="B166" s="49" t="n">
        <v>12</v>
      </c>
      <c r="C166" s="50" t="n">
        <f aca="false">E$14*B166</f>
        <v>9.6</v>
      </c>
      <c r="D166" s="41" t="n">
        <f aca="false">g0*(1-C166/tp)</f>
        <v>1.1</v>
      </c>
      <c r="E166" s="51" t="n">
        <v>258</v>
      </c>
      <c r="F166" s="52" t="n">
        <v>249</v>
      </c>
      <c r="G166" s="50" t="n">
        <f aca="false">F166*Dr/SQRT(E166)</f>
        <v>62.0082515139232</v>
      </c>
      <c r="H166" s="53" t="n">
        <v>0</v>
      </c>
      <c r="I166" s="54" t="n">
        <f aca="false">H166*Dr^2*SQRT(E166)</f>
        <v>0</v>
      </c>
      <c r="J166" s="55" t="n">
        <f aca="false">I166/Ac</f>
        <v>0</v>
      </c>
      <c r="K166" s="50" t="n">
        <f aca="false">(c_/g)*(J165-J166)</f>
        <v>83.7838195346531</v>
      </c>
      <c r="L166" s="56" t="n">
        <f aca="false">2*H0-L165+K166</f>
        <v>256.284744148659</v>
      </c>
      <c r="M166" s="57" t="n">
        <f aca="false">ASTROS.MONTEZUMA.CALCTOOLS.CALCFUNCTIONS.PYTHON.INTERPOLATIONIMPL.INTERPO2(D166,G166,Rendement!A$1:AZ$38)</f>
        <v>0.725608969772266</v>
      </c>
      <c r="N166" s="58" t="n">
        <f aca="false">M166+Δη</f>
        <v>0.745608969772266</v>
      </c>
      <c r="O166" s="59" t="n">
        <f aca="false">ρ*g*L166*I166*N166</f>
        <v>0</v>
      </c>
      <c r="P166" s="59" t="n">
        <f aca="false">O166/(2*PI()*F166/60)</f>
        <v>0</v>
      </c>
      <c r="Q166" s="49" t="n">
        <v>0</v>
      </c>
      <c r="R166" s="62" t="n">
        <f aca="false">R165+((C166-C165)*(P166-Q166)/I)*(30*L_/(PI()*c_))</f>
        <v>248.786045266777</v>
      </c>
      <c r="S166" s="63" t="n">
        <f aca="false">(E166-L166)^2+(F166-R166)^2</f>
        <v>2.98787926342945</v>
      </c>
    </row>
    <row r="167" customFormat="false" ht="15.8" hidden="false" customHeight="false" outlineLevel="0" collapsed="false">
      <c r="B167" s="49" t="n">
        <v>13</v>
      </c>
      <c r="C167" s="50" t="n">
        <f aca="false">E$14*B167</f>
        <v>10.4</v>
      </c>
      <c r="D167" s="41" t="n">
        <v>0</v>
      </c>
      <c r="E167" s="51" t="n">
        <v>145</v>
      </c>
      <c r="F167" s="52" t="n">
        <v>249</v>
      </c>
      <c r="G167" s="50" t="n">
        <f aca="false">F167*Dr/SQRT(E167)</f>
        <v>82.713297934325</v>
      </c>
      <c r="H167" s="53" t="n">
        <v>0</v>
      </c>
      <c r="I167" s="54" t="n">
        <f aca="false">H167*Dr^2*SQRT(E167)</f>
        <v>0</v>
      </c>
      <c r="J167" s="55" t="n">
        <f aca="false">I167/Ac</f>
        <v>0</v>
      </c>
      <c r="K167" s="50" t="n">
        <f aca="false">(c_/g)*(J166-J167)</f>
        <v>0</v>
      </c>
      <c r="L167" s="56" t="n">
        <f aca="false">2*H0-L166+K167</f>
        <v>143.715255851341</v>
      </c>
      <c r="M167" s="57" t="n">
        <v>0</v>
      </c>
      <c r="N167" s="58" t="n">
        <v>0</v>
      </c>
      <c r="O167" s="59" t="n">
        <f aca="false">ρ*g*L167*I167*N167</f>
        <v>0</v>
      </c>
      <c r="P167" s="59" t="n">
        <f aca="false">O167/(2*PI()*F167/60)</f>
        <v>0</v>
      </c>
      <c r="Q167" s="49" t="n">
        <v>0</v>
      </c>
      <c r="R167" s="62" t="n">
        <f aca="false">R166+((C167-C166)*(P167-Q167)/I)*(30*L_/(PI()*c_))</f>
        <v>248.786045266777</v>
      </c>
      <c r="S167" s="63" t="n">
        <f aca="false">(E167-L167)^2+(F167-R167)^2</f>
        <v>1.69634415538107</v>
      </c>
    </row>
    <row r="168" customFormat="false" ht="15.8" hidden="false" customHeight="false" outlineLevel="0" collapsed="false">
      <c r="B168" s="49" t="n">
        <v>14</v>
      </c>
      <c r="C168" s="50" t="n">
        <f aca="false">E$14*B168</f>
        <v>11.2</v>
      </c>
      <c r="D168" s="41" t="n">
        <v>0</v>
      </c>
      <c r="E168" s="51" t="n">
        <v>258</v>
      </c>
      <c r="F168" s="52" t="n">
        <v>249</v>
      </c>
      <c r="G168" s="50" t="n">
        <f aca="false">F168*Dr/SQRT(E168)</f>
        <v>62.0082515139232</v>
      </c>
      <c r="H168" s="53" t="n">
        <v>0</v>
      </c>
      <c r="I168" s="54" t="n">
        <f aca="false">H168*Dr^2*SQRT(E168)</f>
        <v>0</v>
      </c>
      <c r="J168" s="55" t="n">
        <f aca="false">I168/Ac</f>
        <v>0</v>
      </c>
      <c r="K168" s="50" t="n">
        <f aca="false">(c_/g)*(J167-J168)</f>
        <v>0</v>
      </c>
      <c r="L168" s="56" t="n">
        <f aca="false">2*H0-L167+K168</f>
        <v>256.284744148659</v>
      </c>
      <c r="M168" s="57" t="n">
        <v>0</v>
      </c>
      <c r="N168" s="58" t="n">
        <v>0</v>
      </c>
      <c r="O168" s="59" t="n">
        <f aca="false">ρ*g*L168*I168*N168</f>
        <v>0</v>
      </c>
      <c r="P168" s="59" t="n">
        <f aca="false">O168/(2*PI()*F168/60)</f>
        <v>0</v>
      </c>
      <c r="Q168" s="49" t="n">
        <v>0</v>
      </c>
      <c r="R168" s="62" t="n">
        <f aca="false">R167+((C168-C167)*(P168-Q168)/I)*(30*L_/(PI()*c_))</f>
        <v>248.786045266777</v>
      </c>
      <c r="S168" s="63" t="n">
        <f aca="false">(E168-L168)^2+(F168-R168)^2</f>
        <v>2.98787926342945</v>
      </c>
    </row>
    <row r="169" customFormat="false" ht="15.8" hidden="false" customHeight="false" outlineLevel="0" collapsed="false">
      <c r="B169" s="49" t="n">
        <v>15</v>
      </c>
      <c r="C169" s="50" t="n">
        <f aca="false">E$14*B169</f>
        <v>12</v>
      </c>
      <c r="D169" s="41" t="n">
        <v>0</v>
      </c>
      <c r="E169" s="51" t="n">
        <v>145</v>
      </c>
      <c r="F169" s="52" t="n">
        <v>249</v>
      </c>
      <c r="G169" s="50" t="n">
        <f aca="false">F169*Dr/SQRT(E169)</f>
        <v>82.713297934325</v>
      </c>
      <c r="H169" s="53" t="n">
        <v>0</v>
      </c>
      <c r="I169" s="54" t="n">
        <f aca="false">H169*Dr^2*SQRT(E169)</f>
        <v>0</v>
      </c>
      <c r="J169" s="55" t="n">
        <f aca="false">I169/Ac</f>
        <v>0</v>
      </c>
      <c r="K169" s="50" t="n">
        <f aca="false">(c_/g)*(J168-J169)</f>
        <v>0</v>
      </c>
      <c r="L169" s="56" t="n">
        <f aca="false">2*H0-L168+K169</f>
        <v>143.715255851341</v>
      </c>
      <c r="M169" s="57" t="n">
        <v>0</v>
      </c>
      <c r="N169" s="58" t="n">
        <v>0</v>
      </c>
      <c r="O169" s="59" t="n">
        <f aca="false">ρ*g*L169*I169*N169</f>
        <v>0</v>
      </c>
      <c r="P169" s="59" t="n">
        <f aca="false">O169/(2*PI()*F169/60)</f>
        <v>0</v>
      </c>
      <c r="Q169" s="49" t="n">
        <v>0</v>
      </c>
      <c r="R169" s="62" t="n">
        <f aca="false">R168+((C169-C168)*(P169-Q169)/I)*(30*L_/(PI()*c_))</f>
        <v>248.786045266777</v>
      </c>
      <c r="S169" s="63" t="n">
        <f aca="false">(E169-L169)^2+(F169-R169)^2</f>
        <v>1.69634415538107</v>
      </c>
    </row>
    <row r="170" customFormat="false" ht="15.8" hidden="false" customHeight="false" outlineLevel="0" collapsed="false">
      <c r="B170" s="49" t="n">
        <v>16</v>
      </c>
      <c r="C170" s="50" t="n">
        <f aca="false">E$14*B170</f>
        <v>12.8</v>
      </c>
      <c r="D170" s="41" t="n">
        <v>0</v>
      </c>
      <c r="E170" s="51" t="n">
        <v>258</v>
      </c>
      <c r="F170" s="52" t="n">
        <v>249</v>
      </c>
      <c r="G170" s="50" t="n">
        <f aca="false">F168*Dr/SQRT(E170)</f>
        <v>62.0082515139232</v>
      </c>
      <c r="H170" s="53" t="n">
        <v>0</v>
      </c>
      <c r="I170" s="54" t="n">
        <f aca="false">H170*Dr^2*SQRT(E170)</f>
        <v>0</v>
      </c>
      <c r="J170" s="55" t="n">
        <f aca="false">I170/Ac</f>
        <v>0</v>
      </c>
      <c r="K170" s="50" t="n">
        <f aca="false">(c_/g)*(J169-J170)</f>
        <v>0</v>
      </c>
      <c r="L170" s="56" t="n">
        <f aca="false">2*H0-L169+K170</f>
        <v>256.284744148659</v>
      </c>
      <c r="M170" s="57" t="n">
        <v>0</v>
      </c>
      <c r="N170" s="58" t="n">
        <v>0</v>
      </c>
      <c r="O170" s="59" t="n">
        <f aca="false">ρ*g*L170*I170*N170</f>
        <v>0</v>
      </c>
      <c r="P170" s="59" t="n">
        <f aca="false">O170/(2*PI()*F170/60)</f>
        <v>0</v>
      </c>
      <c r="Q170" s="49" t="n">
        <v>0</v>
      </c>
      <c r="R170" s="62" t="n">
        <f aca="false">R169+((C170-C169)*(P170-Q170)/I)*(30*L_/(PI()*c_))</f>
        <v>248.786045266777</v>
      </c>
      <c r="S170" s="63" t="n">
        <f aca="false">(E170-L170)^2+(F170-R170)^2</f>
        <v>2.98787926342945</v>
      </c>
    </row>
    <row r="171" customFormat="false" ht="15.8" hidden="false" customHeight="false" outlineLevel="0" collapsed="false">
      <c r="B171" s="49" t="n">
        <v>17</v>
      </c>
      <c r="C171" s="50" t="n">
        <f aca="false">E$14*B171</f>
        <v>13.6</v>
      </c>
      <c r="D171" s="41" t="n">
        <v>0</v>
      </c>
      <c r="E171" s="51" t="n">
        <v>145</v>
      </c>
      <c r="F171" s="52" t="n">
        <v>247.93</v>
      </c>
      <c r="G171" s="50" t="n">
        <f aca="false">F169*Dr/SQRT(E171)</f>
        <v>82.713297934325</v>
      </c>
      <c r="H171" s="53" t="n">
        <v>0</v>
      </c>
      <c r="I171" s="54" t="n">
        <f aca="false">H171*Dr^2*SQRT(E171)</f>
        <v>0</v>
      </c>
      <c r="J171" s="55" t="n">
        <f aca="false">I171/Ac</f>
        <v>0</v>
      </c>
      <c r="K171" s="50" t="n">
        <f aca="false">(c_/g)*(J170-J171)</f>
        <v>0</v>
      </c>
      <c r="L171" s="56" t="n">
        <f aca="false">2*H0-L170+K171</f>
        <v>143.715255851341</v>
      </c>
      <c r="M171" s="57" t="n">
        <v>0</v>
      </c>
      <c r="N171" s="58" t="n">
        <v>0</v>
      </c>
      <c r="O171" s="59" t="n">
        <f aca="false">ρ*g*L171*I171*N171</f>
        <v>0</v>
      </c>
      <c r="P171" s="59" t="n">
        <f aca="false">O171/(2*PI()*F171/60)</f>
        <v>0</v>
      </c>
      <c r="Q171" s="49" t="n">
        <v>0</v>
      </c>
      <c r="R171" s="62" t="n">
        <f aca="false">R170+((C171-C170)*(P171-Q171)/I)*(30*L_/(PI()*c_))</f>
        <v>248.786045266777</v>
      </c>
      <c r="S171" s="63" t="n">
        <f aca="false">(E171-L171)^2+(F171-R171)^2</f>
        <v>2.38338102628371</v>
      </c>
    </row>
    <row r="172" customFormat="false" ht="13.8" hidden="false" customHeight="false" outlineLevel="0" collapsed="false">
      <c r="B172" s="64"/>
      <c r="C172" s="65"/>
      <c r="D172" s="64"/>
      <c r="E172" s="64"/>
      <c r="F172" s="64"/>
      <c r="G172" s="64"/>
      <c r="H172" s="66"/>
      <c r="I172" s="67"/>
      <c r="J172" s="55"/>
      <c r="K172" s="68"/>
      <c r="L172" s="50"/>
      <c r="M172" s="64"/>
      <c r="N172" s="64"/>
      <c r="O172" s="64"/>
      <c r="P172" s="64"/>
      <c r="Q172" s="64"/>
      <c r="R172" s="64"/>
    </row>
    <row r="173" customFormat="false" ht="13.8" hidden="false" customHeight="false" outlineLevel="0" collapsed="false">
      <c r="B173" s="64"/>
      <c r="C173" s="65"/>
      <c r="D173" s="64"/>
      <c r="E173" s="64"/>
      <c r="F173" s="64"/>
      <c r="G173" s="64"/>
      <c r="H173" s="66"/>
      <c r="I173" s="67"/>
      <c r="J173" s="55"/>
      <c r="K173" s="68"/>
      <c r="L173" s="50"/>
      <c r="M173" s="64"/>
      <c r="N173" s="64"/>
      <c r="O173" s="64"/>
      <c r="P173" s="64"/>
      <c r="Q173" s="64"/>
      <c r="R173" s="64"/>
    </row>
    <row r="174" customFormat="false" ht="17.35" hidden="false" customHeight="false" outlineLevel="0" collapsed="false">
      <c r="B174" s="29" t="s">
        <v>73</v>
      </c>
    </row>
    <row r="175" customFormat="false" ht="15.65" hidden="false" customHeight="false" outlineLevel="0" collapsed="false">
      <c r="B175" s="34" t="s">
        <v>51</v>
      </c>
      <c r="C175" s="34" t="s">
        <v>61</v>
      </c>
      <c r="D175" s="43" t="s">
        <v>62</v>
      </c>
      <c r="E175" s="34" t="s">
        <v>63</v>
      </c>
      <c r="F175" s="34" t="s">
        <v>64</v>
      </c>
      <c r="G175" s="34" t="s">
        <v>9</v>
      </c>
      <c r="H175" s="45" t="s">
        <v>65</v>
      </c>
      <c r="I175" s="46" t="s">
        <v>53</v>
      </c>
      <c r="J175" s="34" t="s">
        <v>54</v>
      </c>
      <c r="K175" s="34" t="s">
        <v>55</v>
      </c>
      <c r="L175" s="47" t="s">
        <v>56</v>
      </c>
      <c r="M175" s="34" t="s">
        <v>66</v>
      </c>
      <c r="N175" s="34" t="s">
        <v>67</v>
      </c>
      <c r="O175" s="34" t="s">
        <v>68</v>
      </c>
      <c r="P175" s="34" t="s">
        <v>69</v>
      </c>
      <c r="Q175" s="34" t="s">
        <v>70</v>
      </c>
      <c r="R175" s="48" t="s">
        <v>71</v>
      </c>
      <c r="S175" s="64"/>
    </row>
    <row r="176" customFormat="false" ht="13.8" hidden="false" customHeight="false" outlineLevel="0" collapsed="false">
      <c r="B176" s="49" t="n">
        <v>-1</v>
      </c>
      <c r="C176" s="50" t="n">
        <f aca="false">t2lsc*B176</f>
        <v>-0.8</v>
      </c>
      <c r="D176" s="41" t="n">
        <v>27.5</v>
      </c>
      <c r="E176" s="51" t="n">
        <f aca="false">H0</f>
        <v>200</v>
      </c>
      <c r="F176" s="52" t="n">
        <v>200</v>
      </c>
      <c r="G176" s="50" t="n">
        <f aca="false">F176*Dr/SQRT(E176)</f>
        <v>56.5685424949238</v>
      </c>
      <c r="H176" s="53" t="n">
        <f aca="false">ASTROS.MONTEZUMA.CALCTOOLS.CALCFUNCTIONS.PYTHON.INTERPOLATIONIMPL.INTERPO2(D176,G176,Débit!A$1:AZ$38)</f>
        <v>0.678241729460974</v>
      </c>
      <c r="I176" s="54" t="n">
        <f aca="false">H176*Dr^2*SQRT(E176)</f>
        <v>153.468584379375</v>
      </c>
      <c r="J176" s="55" t="n">
        <f aca="false">I176/Ac</f>
        <v>6.4595791902924</v>
      </c>
      <c r="K176" s="50" t="n">
        <v>0</v>
      </c>
      <c r="L176" s="68" t="n">
        <f aca="false">H0</f>
        <v>200</v>
      </c>
      <c r="M176" s="57" t="n">
        <f aca="false">ASTROS.MONTEZUMA.CALCTOOLS.CALCFUNCTIONS.PYTHON.INTERPOLATIONIMPL.INTERPO2(D176,G176,Rendement!A$1:AZ$38)</f>
        <v>0.886305034165522</v>
      </c>
      <c r="N176" s="58" t="n">
        <f aca="false">M176+Δη</f>
        <v>0.906305034165523</v>
      </c>
      <c r="O176" s="59" t="n">
        <f aca="false">ρ*g*L176*I176*N176</f>
        <v>272934505.551958</v>
      </c>
      <c r="P176" s="59" t="n">
        <f aca="false">O176/(2*PI()*F176/60)</f>
        <v>13031662.709681</v>
      </c>
      <c r="Q176" s="52" t="n">
        <f aca="false">P176</f>
        <v>13031662.709681</v>
      </c>
      <c r="R176" s="60" t="n">
        <f aca="false">n0</f>
        <v>200</v>
      </c>
      <c r="S176" s="64"/>
    </row>
    <row r="177" customFormat="false" ht="13.8" hidden="false" customHeight="false" outlineLevel="0" collapsed="false">
      <c r="B177" s="49" t="n">
        <v>0</v>
      </c>
      <c r="C177" s="50" t="n">
        <f aca="false">t2lsc*B177</f>
        <v>0</v>
      </c>
      <c r="D177" s="41" t="n">
        <f aca="false">g0*(1-C177/tp)</f>
        <v>27.5</v>
      </c>
      <c r="E177" s="51" t="n">
        <f aca="false">L176</f>
        <v>200</v>
      </c>
      <c r="F177" s="52" t="n">
        <v>200</v>
      </c>
      <c r="G177" s="50" t="n">
        <f aca="false">F177*Dr/SQRT(E177)</f>
        <v>56.5685424949238</v>
      </c>
      <c r="H177" s="53" t="n">
        <f aca="false">ASTROS.MONTEZUMA.CALCTOOLS.CALCFUNCTIONS.PYTHON.INTERPOLATIONIMPL.INTERPO2(D177,G177,Débit!A$1:AZ$38)</f>
        <v>0.678241729460974</v>
      </c>
      <c r="I177" s="54" t="n">
        <f aca="false">H177*Dr^2*SQRT(E177)</f>
        <v>153.468584379375</v>
      </c>
      <c r="J177" s="55" t="n">
        <f aca="false">I177/Ac</f>
        <v>6.4595791902924</v>
      </c>
      <c r="K177" s="50" t="n">
        <v>0</v>
      </c>
      <c r="L177" s="68" t="n">
        <f aca="false">H0</f>
        <v>200</v>
      </c>
      <c r="M177" s="57" t="n">
        <f aca="false">ASTROS.MONTEZUMA.CALCTOOLS.CALCFUNCTIONS.PYTHON.INTERPOLATIONIMPL.INTERPO2(D177,G177,Rendement!A$1:AZ$38)</f>
        <v>0.886305034165522</v>
      </c>
      <c r="N177" s="58" t="n">
        <f aca="false">M177+Δη</f>
        <v>0.906305034165523</v>
      </c>
      <c r="O177" s="59" t="n">
        <f aca="false">ρ*g*L177*I177*N177</f>
        <v>272934505.551958</v>
      </c>
      <c r="P177" s="59" t="n">
        <f aca="false">O177/(2*PI()*F177/60)</f>
        <v>13031662.709681</v>
      </c>
      <c r="Q177" s="52" t="n">
        <f aca="false">P177</f>
        <v>13031662.709681</v>
      </c>
      <c r="R177" s="60" t="n">
        <f aca="false">n0</f>
        <v>200</v>
      </c>
      <c r="S177" s="64"/>
    </row>
    <row r="178" customFormat="false" ht="13.8" hidden="false" customHeight="false" outlineLevel="0" collapsed="false">
      <c r="B178" s="49" t="n">
        <v>1</v>
      </c>
      <c r="C178" s="50" t="n">
        <f aca="false">t2lsc*B178</f>
        <v>0.8</v>
      </c>
      <c r="D178" s="41" t="n">
        <f aca="false">g0*(1-C178/tp)</f>
        <v>25.3</v>
      </c>
      <c r="E178" s="51" t="n">
        <v>215.064530568726</v>
      </c>
      <c r="F178" s="69" t="n">
        <v>208.198533282573</v>
      </c>
      <c r="G178" s="50" t="n">
        <f aca="false">F178*Dr/SQRT(E178)</f>
        <v>56.787566941205</v>
      </c>
      <c r="H178" s="53" t="n">
        <f aca="false">ASTROS.MONTEZUMA.CALCTOOLS.CALCFUNCTIONS.PYTHON.INTERPOLATIONIMPL.INTERPO2(D178,G178,Débit!A$1:AZ$38)</f>
        <v>0.639091993227466</v>
      </c>
      <c r="I178" s="54" t="n">
        <f aca="false">H178*Dr^2*SQRT(E178)</f>
        <v>149.957349091268</v>
      </c>
      <c r="J178" s="55" t="n">
        <f aca="false">I178/Ac</f>
        <v>6.31178931856722</v>
      </c>
      <c r="K178" s="50" t="n">
        <f aca="false">(c_/g)*(J177-J178)</f>
        <v>15.0644586642045</v>
      </c>
      <c r="L178" s="68" t="n">
        <f aca="false">2*H0-L177+K178</f>
        <v>215.064458664204</v>
      </c>
      <c r="M178" s="57" t="n">
        <f aca="false">ASTROS.MONTEZUMA.CALCTOOLS.CALCFUNCTIONS.PYTHON.INTERPOLATIONIMPL.INTERPO2(D178,G178,Rendement!A$1:AZ$38)</f>
        <v>0.903384178716804</v>
      </c>
      <c r="N178" s="58" t="n">
        <f aca="false">M178+Δη</f>
        <v>0.923384178716804</v>
      </c>
      <c r="O178" s="59" t="n">
        <f aca="false">ρ*g*L178*I178*N178</f>
        <v>292181960.071721</v>
      </c>
      <c r="P178" s="59" t="n">
        <f aca="false">O178/(2*PI()*F178/60)</f>
        <v>13401305.7136899</v>
      </c>
      <c r="Q178" s="49" t="n">
        <v>0</v>
      </c>
      <c r="R178" s="70" t="n">
        <f aca="false">R177+((C178-C177)*(P178-Q178)/I)*(30*L_/(PI()*c_))</f>
        <v>208.190274745162</v>
      </c>
      <c r="S178" s="63" t="n">
        <f aca="false">(E178-L178)^2+(F178-R178)^2</f>
        <v>6.82086104201626E-005</v>
      </c>
    </row>
    <row r="179" customFormat="false" ht="13.8" hidden="false" customHeight="false" outlineLevel="0" collapsed="false">
      <c r="B179" s="49" t="n">
        <v>2</v>
      </c>
      <c r="C179" s="50" t="n">
        <f aca="false">t2lsc*B179</f>
        <v>1.6</v>
      </c>
      <c r="D179" s="41" t="n">
        <f aca="false">g0*(1-C179/tp)</f>
        <v>23.1</v>
      </c>
      <c r="E179" s="51" t="n">
        <v>220.383488409129</v>
      </c>
      <c r="F179" s="69" t="n">
        <v>215.976280312247</v>
      </c>
      <c r="G179" s="50" t="n">
        <f aca="false">F179*Dr/SQRT(E179)</f>
        <v>58.1937738449526</v>
      </c>
      <c r="H179" s="53" t="n">
        <f aca="false">ASTROS.MONTEZUMA.CALCTOOLS.CALCFUNCTIONS.PYTHON.INTERPOLATIONIMPL.INTERPO2(D179,G179,Débit!A$1:AZ$38)</f>
        <v>0.596547997317582</v>
      </c>
      <c r="I179" s="54" t="n">
        <f aca="false">H179*Dr^2*SQRT(E179)</f>
        <v>141.695122595507</v>
      </c>
      <c r="J179" s="55" t="n">
        <f aca="false">I179/Ac</f>
        <v>5.96402754990733</v>
      </c>
      <c r="K179" s="50" t="n">
        <f aca="false">(c_/g)*(J178-J179)</f>
        <v>35.4479148524435</v>
      </c>
      <c r="L179" s="68" t="n">
        <f aca="false">2*H0-L178+K179</f>
        <v>220.383456188239</v>
      </c>
      <c r="M179" s="57" t="n">
        <f aca="false">ASTROS.MONTEZUMA.CALCTOOLS.CALCFUNCTIONS.PYTHON.INTERPOLATIONIMPL.INTERPO2(D179,G179,Rendement!A$1:AZ$38)</f>
        <v>0.918232186807253</v>
      </c>
      <c r="N179" s="58" t="n">
        <f aca="false">M179+Δη</f>
        <v>0.938232186807253</v>
      </c>
      <c r="O179" s="59" t="n">
        <f aca="false">ρ*g*L179*I179*N179</f>
        <v>287460904.677034</v>
      </c>
      <c r="P179" s="59" t="n">
        <f aca="false">O179/(2*PI()*F179/60)</f>
        <v>12709957.9246964</v>
      </c>
      <c r="Q179" s="49" t="n">
        <v>0</v>
      </c>
      <c r="R179" s="70" t="n">
        <f aca="false">R178+((C179-C178)*(P179-Q179)/I)*(30*L_/(PI()*c_))</f>
        <v>215.958028845151</v>
      </c>
      <c r="S179" s="63" t="n">
        <f aca="false">(E179-L179)^2+(F179-R179)^2</f>
        <v>0.000333117089318546</v>
      </c>
    </row>
    <row r="180" customFormat="false" ht="13.8" hidden="false" customHeight="false" outlineLevel="0" collapsed="false">
      <c r="B180" s="49" t="n">
        <v>3</v>
      </c>
      <c r="C180" s="50" t="n">
        <f aca="false">t2lsc*B180</f>
        <v>2.4</v>
      </c>
      <c r="D180" s="41" t="n">
        <f aca="false">g0*(1-C180/tp)</f>
        <v>20.9</v>
      </c>
      <c r="E180" s="51" t="n">
        <v>224.759566982307</v>
      </c>
      <c r="F180" s="69" t="n">
        <v>223.118920105408</v>
      </c>
      <c r="G180" s="50" t="n">
        <f aca="false">F180*Dr/SQRT(E180)</f>
        <v>59.5301939167854</v>
      </c>
      <c r="H180" s="53" t="n">
        <f aca="false">ASTROS.MONTEZUMA.CALCTOOLS.CALCFUNCTIONS.PYTHON.INTERPOLATIONIMPL.INTERPO2(D180,G180,Débit!A$1:AZ$38)</f>
        <v>0.546847012911134</v>
      </c>
      <c r="I180" s="54" t="n">
        <f aca="false">H180*Dr^2*SQRT(E180)</f>
        <v>131.173141647513</v>
      </c>
      <c r="J180" s="55" t="n">
        <f aca="false">I180/Ac</f>
        <v>5.52115144306647</v>
      </c>
      <c r="K180" s="50" t="n">
        <f aca="false">(c_/g)*(J179-J180)</f>
        <v>45.1430718965245</v>
      </c>
      <c r="L180" s="68" t="n">
        <f aca="false">2*H0-L179+K180</f>
        <v>224.759615708285</v>
      </c>
      <c r="M180" s="57" t="n">
        <f aca="false">ASTROS.MONTEZUMA.CALCTOOLS.CALCFUNCTIONS.PYTHON.INTERPOLATIONIMPL.INTERPO2(D180,G180,Rendement!A$1:AZ$38)</f>
        <v>0.921153871764721</v>
      </c>
      <c r="N180" s="58" t="n">
        <f aca="false">M180+Δη</f>
        <v>0.941153871764721</v>
      </c>
      <c r="O180" s="59" t="n">
        <f aca="false">ρ*g*L180*I180*N180</f>
        <v>272244054.256957</v>
      </c>
      <c r="P180" s="59" t="n">
        <f aca="false">O180/(2*PI()*F180/60)</f>
        <v>11651809.7905555</v>
      </c>
      <c r="Q180" s="49" t="n">
        <v>0</v>
      </c>
      <c r="R180" s="70" t="n">
        <f aca="false">R179+((C180-C179)*(P180-Q180)/I)*(30*L_/(PI()*c_))</f>
        <v>223.079090441824</v>
      </c>
      <c r="S180" s="63" t="n">
        <f aca="false">(E180-L180)^2+(F180-R180)^2</f>
        <v>0.00158640447543455</v>
      </c>
    </row>
    <row r="181" customFormat="false" ht="13.8" hidden="false" customHeight="false" outlineLevel="0" collapsed="false">
      <c r="B181" s="49" t="n">
        <v>4</v>
      </c>
      <c r="C181" s="50" t="n">
        <f aca="false">t2lsc*B181</f>
        <v>3.2</v>
      </c>
      <c r="D181" s="41" t="n">
        <f aca="false">g0*(1-C181/tp)</f>
        <v>18.7</v>
      </c>
      <c r="E181" s="51" t="n">
        <v>228.869005918448</v>
      </c>
      <c r="F181" s="69" t="n">
        <v>229.355634222059</v>
      </c>
      <c r="G181" s="50" t="n">
        <f aca="false">F181*Dr/SQRT(E181)</f>
        <v>60.6423346792917</v>
      </c>
      <c r="H181" s="53" t="n">
        <f aca="false">ASTROS.MONTEZUMA.CALCTOOLS.CALCFUNCTIONS.PYTHON.INTERPOLATIONIMPL.INTERPO2(D181,G181,Débit!A$1:AZ$38)</f>
        <v>0.490274847506223</v>
      </c>
      <c r="I181" s="54" t="n">
        <f aca="false">H181*Dr^2*SQRT(E181)</f>
        <v>118.673318697341</v>
      </c>
      <c r="J181" s="55" t="n">
        <f aca="false">I181/Ac</f>
        <v>4.99502685191451</v>
      </c>
      <c r="K181" s="50" t="n">
        <f aca="false">(c_/g)*(J180-J181)</f>
        <v>53.6287234240826</v>
      </c>
      <c r="L181" s="68" t="n">
        <f aca="false">2*H0-L180+K181</f>
        <v>228.869107715797</v>
      </c>
      <c r="M181" s="57" t="n">
        <f aca="false">ASTROS.MONTEZUMA.CALCTOOLS.CALCFUNCTIONS.PYTHON.INTERPOLATIONIMPL.INTERPO2(D181,G181,Rendement!A$1:AZ$38)</f>
        <v>0.905619877499854</v>
      </c>
      <c r="N181" s="58" t="n">
        <f aca="false">M181+Δη</f>
        <v>0.925619877499854</v>
      </c>
      <c r="O181" s="59" t="n">
        <f aca="false">ρ*g*L181*I181*N181</f>
        <v>246664985.948612</v>
      </c>
      <c r="P181" s="59" t="n">
        <f aca="false">O181/(2*PI()*F181/60)</f>
        <v>10269977.0863459</v>
      </c>
      <c r="Q181" s="49" t="n">
        <v>0</v>
      </c>
      <c r="R181" s="70" t="n">
        <f aca="false">R180+((C181-C180)*(P181-Q181)/I)*(30*L_/(PI()*c_))</f>
        <v>229.355638097756</v>
      </c>
      <c r="S181" s="63" t="n">
        <f aca="false">(E181-L181)^2+(F181-R181)^2</f>
        <v>1.03777213150713E-008</v>
      </c>
    </row>
    <row r="182" customFormat="false" ht="13.8" hidden="false" customHeight="false" outlineLevel="0" collapsed="false">
      <c r="B182" s="49" t="n">
        <v>5</v>
      </c>
      <c r="C182" s="50" t="n">
        <f aca="false">t2lsc*B182</f>
        <v>4</v>
      </c>
      <c r="D182" s="41" t="n">
        <f aca="false">g0*(1-C182/tp)</f>
        <v>16.5</v>
      </c>
      <c r="E182" s="51" t="n">
        <v>234.941247232224</v>
      </c>
      <c r="F182" s="69" t="n">
        <v>234.744937198698</v>
      </c>
      <c r="G182" s="50" t="n">
        <f aca="false">F182*Dr/SQRT(E182)</f>
        <v>61.2599433491208</v>
      </c>
      <c r="H182" s="53" t="n">
        <f aca="false">ASTROS.MONTEZUMA.CALCTOOLS.CALCFUNCTIONS.PYTHON.INTERPOLATIONIMPL.INTERPO2(D182,G182,Débit!A$1:AZ$38)</f>
        <v>0.423252193478225</v>
      </c>
      <c r="I182" s="54" t="n">
        <f aca="false">H182*Dr^2*SQRT(E182)</f>
        <v>103.800354118932</v>
      </c>
      <c r="J182" s="55" t="n">
        <f aca="false">I182/Ac</f>
        <v>4.36901539245414</v>
      </c>
      <c r="K182" s="50" t="n">
        <f aca="false">(c_/g)*(J181-J182)</f>
        <v>63.8103521186864</v>
      </c>
      <c r="L182" s="71" t="n">
        <f aca="false">2*H0-L181+K182</f>
        <v>234.941244402889</v>
      </c>
      <c r="M182" s="57" t="n">
        <f aca="false">ASTROS.MONTEZUMA.CALCTOOLS.CALCFUNCTIONS.PYTHON.INTERPOLATIONIMPL.INTERPO2(D182,G182,Rendement!A$1:AZ$38)</f>
        <v>0.885978961080455</v>
      </c>
      <c r="N182" s="58" t="n">
        <f aca="false">M182+Δη</f>
        <v>0.905978961080455</v>
      </c>
      <c r="O182" s="59" t="n">
        <f aca="false">ρ*g*L182*I182*N182</f>
        <v>216775792.054067</v>
      </c>
      <c r="P182" s="59" t="n">
        <f aca="false">O182/(2*PI()*F182/60)</f>
        <v>8818321.51775762</v>
      </c>
      <c r="Q182" s="49" t="n">
        <v>0</v>
      </c>
      <c r="R182" s="70" t="n">
        <f aca="false">R181+((C182-C181)*(P182-Q182)/I)*(30*L_/(PI()*c_))</f>
        <v>234.744999221563</v>
      </c>
      <c r="S182" s="63" t="n">
        <f aca="false">(E182-L182)^2+(F182-R182)^2</f>
        <v>3.85484102794781E-009</v>
      </c>
    </row>
    <row r="183" customFormat="false" ht="13.8" hidden="false" customHeight="false" outlineLevel="0" collapsed="false">
      <c r="B183" s="49" t="n">
        <v>6</v>
      </c>
      <c r="C183" s="50" t="n">
        <f aca="false">t2lsc*B183</f>
        <v>4.8</v>
      </c>
      <c r="D183" s="41" t="n">
        <f aca="false">g0*(1-C183/tp)</f>
        <v>14.3</v>
      </c>
      <c r="E183" s="51" t="n">
        <v>233.559704246901</v>
      </c>
      <c r="F183" s="69" t="n">
        <v>239.047467553731</v>
      </c>
      <c r="G183" s="50" t="n">
        <f aca="false">F183*Dr/SQRT(E183)</f>
        <v>62.5669781776555</v>
      </c>
      <c r="H183" s="53" t="n">
        <f aca="false">ASTROS.MONTEZUMA.CALCTOOLS.CALCFUNCTIONS.PYTHON.INTERPOLATIONIMPL.INTERPO2(D183,G183,Débit!A$1:AZ$38)</f>
        <v>0.359206476609227</v>
      </c>
      <c r="I183" s="54" t="n">
        <f aca="false">H183*Dr^2*SQRT(E183)</f>
        <v>87.8340886527265</v>
      </c>
      <c r="J183" s="55" t="n">
        <f aca="false">I183/Ac</f>
        <v>3.69698628259258</v>
      </c>
      <c r="K183" s="50" t="n">
        <f aca="false">(c_/g)*(J182-J183)</f>
        <v>68.5010050315031</v>
      </c>
      <c r="L183" s="68" t="n">
        <f aca="false">2*H0-L182+K183</f>
        <v>233.559760628614</v>
      </c>
      <c r="M183" s="57" t="n">
        <f aca="false">ASTROS.MONTEZUMA.CALCTOOLS.CALCFUNCTIONS.PYTHON.INTERPOLATIONIMPL.INTERPO2(D183,G183,Rendement!A$1:AZ$38)</f>
        <v>0.855566785338492</v>
      </c>
      <c r="N183" s="58" t="n">
        <f aca="false">M183+Δη</f>
        <v>0.875566785338492</v>
      </c>
      <c r="O183" s="59" t="n">
        <f aca="false">ρ*g*L183*I183*N183</f>
        <v>176232080.625363</v>
      </c>
      <c r="P183" s="59" t="n">
        <f aca="false">O183/(2*PI()*F183/60)</f>
        <v>7039992.61316371</v>
      </c>
      <c r="Q183" s="49" t="n">
        <v>0</v>
      </c>
      <c r="R183" s="70" t="n">
        <f aca="false">R182+((C183-C182)*(P183-Q183)/I)*(30*L_/(PI()*c_))</f>
        <v>239.047525776631</v>
      </c>
      <c r="S183" s="63" t="n">
        <f aca="false">(E183-L183)^2+(F183-R183)^2</f>
        <v>6.56880359360229E-009</v>
      </c>
    </row>
    <row r="184" customFormat="false" ht="13.8" hidden="false" customHeight="false" outlineLevel="0" collapsed="false">
      <c r="B184" s="49" t="n">
        <v>7</v>
      </c>
      <c r="C184" s="50" t="n">
        <f aca="false">t2lsc*B184</f>
        <v>5.6</v>
      </c>
      <c r="D184" s="41" t="n">
        <f aca="false">g0*(1-C184/tp)</f>
        <v>12.1</v>
      </c>
      <c r="E184" s="51" t="n">
        <v>231.147681539911</v>
      </c>
      <c r="F184" s="69" t="n">
        <v>242.502112413414</v>
      </c>
      <c r="G184" s="50" t="n">
        <f aca="false">F184*Dr/SQRT(E184)</f>
        <v>63.80147902589</v>
      </c>
      <c r="H184" s="53" t="n">
        <f aca="false">ASTROS.MONTEZUMA.CALCTOOLS.CALCFUNCTIONS.PYTHON.INTERPOLATIONIMPL.INTERPO2(D184,G184,Débit!A$1:AZ$38)</f>
        <v>0.299075069948768</v>
      </c>
      <c r="I184" s="54" t="n">
        <f aca="false">H184*Dr^2*SQRT(E184)</f>
        <v>72.7520049654876</v>
      </c>
      <c r="J184" s="55" t="n">
        <f aca="false">I184/Ac</f>
        <v>3.06217288201084</v>
      </c>
      <c r="K184" s="50" t="n">
        <f aca="false">(c_/g)*(J183-J184)</f>
        <v>64.7075480945661</v>
      </c>
      <c r="L184" s="68" t="n">
        <f aca="false">2*H0-L183+K184</f>
        <v>231.147787465952</v>
      </c>
      <c r="M184" s="57" t="n">
        <f aca="false">ASTROS.MONTEZUMA.CALCTOOLS.CALCFUNCTIONS.PYTHON.INTERPOLATIONIMPL.INTERPO2(D184,G184,Rendement!A$1:AZ$38)</f>
        <v>0.822920875878752</v>
      </c>
      <c r="N184" s="58" t="n">
        <v>0.87</v>
      </c>
      <c r="O184" s="59" t="n">
        <f aca="false">ρ*g*L184*I184*N184</f>
        <v>143545151.919626</v>
      </c>
      <c r="P184" s="59" t="n">
        <f aca="false">O184/(2*PI()*F184/60)</f>
        <v>5652549.64359359</v>
      </c>
      <c r="Q184" s="49" t="n">
        <v>0</v>
      </c>
      <c r="R184" s="70" t="n">
        <f aca="false">R183+((C184-C183)*(P184-Q184)/I)*(30*L_/(PI()*c_))</f>
        <v>242.502109649336</v>
      </c>
      <c r="S184" s="63" t="n">
        <f aca="false">(E184-L184)^2+(F184-R184)^2</f>
        <v>1.12279662988518E-008</v>
      </c>
    </row>
    <row r="185" customFormat="false" ht="13.8" hidden="false" customHeight="false" outlineLevel="0" collapsed="false">
      <c r="B185" s="49" t="n">
        <v>8</v>
      </c>
      <c r="C185" s="50" t="n">
        <f aca="false">t2lsc*B185</f>
        <v>6.4</v>
      </c>
      <c r="D185" s="41" t="n">
        <f aca="false">g0*(1-C185/tp)</f>
        <v>9.9</v>
      </c>
      <c r="E185" s="51" t="n">
        <v>229.096590862574</v>
      </c>
      <c r="F185" s="69" t="n">
        <v>245.054222191356</v>
      </c>
      <c r="G185" s="50" t="n">
        <f aca="false">F185*Dr/SQRT(E185)</f>
        <v>64.7608988130928</v>
      </c>
      <c r="H185" s="53" t="n">
        <f aca="false">ASTROS.MONTEZUMA.CALCTOOLS.CALCFUNCTIONS.PYTHON.INTERPOLATIONIMPL.INTERPO2(D185,G185,Débit!A$1:AZ$38)</f>
        <v>0.242428980952452</v>
      </c>
      <c r="I185" s="54" t="n">
        <f aca="false">H185*Dr^2*SQRT(E185)</f>
        <v>58.7102367783054</v>
      </c>
      <c r="J185" s="55" t="n">
        <f aca="false">I185/Ac</f>
        <v>2.47114694700506</v>
      </c>
      <c r="K185" s="50" t="n">
        <f aca="false">(c_/g)*(J184-J185)</f>
        <v>60.2442214979635</v>
      </c>
      <c r="L185" s="68" t="n">
        <f aca="false">2*H0-L184+K185</f>
        <v>229.096434032011</v>
      </c>
      <c r="M185" s="57" t="n">
        <f aca="false">ASTROS.MONTEZUMA.CALCTOOLS.CALCFUNCTIONS.PYTHON.INTERPOLATIONIMPL.INTERPO2(D185,G185,Rendement!A$1:AZ$38)</f>
        <v>0.792023022852428</v>
      </c>
      <c r="N185" s="58" t="n">
        <f aca="false">M185+Δη</f>
        <v>0.812023022852428</v>
      </c>
      <c r="O185" s="59" t="n">
        <f aca="false">ρ*g*L185*I185*N185</f>
        <v>107160584.384669</v>
      </c>
      <c r="P185" s="59" t="n">
        <f aca="false">O185/(2*PI()*F185/60)</f>
        <v>4175843.99654663</v>
      </c>
      <c r="Q185" s="49" t="n">
        <v>0</v>
      </c>
      <c r="R185" s="70" t="n">
        <f aca="false">R184+((C185-C184)*(P185-Q185)/I)*(30*L_/(PI()*c_))</f>
        <v>245.054197509679</v>
      </c>
      <c r="S185" s="63" t="n">
        <f aca="false">(E185-L185)^2+(F185-R185)^2</f>
        <v>2.52050106293951E-008</v>
      </c>
    </row>
    <row r="186" customFormat="false" ht="13.8" hidden="false" customHeight="false" outlineLevel="0" collapsed="false">
      <c r="B186" s="49" t="n">
        <v>9</v>
      </c>
      <c r="C186" s="50" t="n">
        <f aca="false">t2lsc*B186</f>
        <v>7.2</v>
      </c>
      <c r="D186" s="41" t="n">
        <f aca="false">g0*(1-C186/tp)</f>
        <v>7.7</v>
      </c>
      <c r="E186" s="51" t="n">
        <v>227.830509048809</v>
      </c>
      <c r="F186" s="69" t="n">
        <v>246.934218512513</v>
      </c>
      <c r="G186" s="50" t="n">
        <f aca="false">F186*Dr/SQRT(E186)</f>
        <v>65.4388000115085</v>
      </c>
      <c r="H186" s="53" t="n">
        <f aca="false">ASTROS.MONTEZUMA.CALCTOOLS.CALCFUNCTIONS.PYTHON.INTERPOLATIONIMPL.INTERPO2(D186,G186,Débit!A$1:AZ$38)</f>
        <v>0.188160348296238</v>
      </c>
      <c r="I186" s="54" t="n">
        <f aca="false">H186*Dr^2*SQRT(E186)</f>
        <v>45.4416436031491</v>
      </c>
      <c r="J186" s="55" t="n">
        <f aca="false">I186/Ac</f>
        <v>1.91266438391045</v>
      </c>
      <c r="K186" s="50" t="n">
        <f aca="false">(c_/g)*(J185-J186)</f>
        <v>56.9270234029474</v>
      </c>
      <c r="L186" s="68" t="n">
        <f aca="false">2*H0-L185+K186</f>
        <v>227.830589370936</v>
      </c>
      <c r="M186" s="57" t="n">
        <f aca="false">ASTROS.MONTEZUMA.CALCTOOLS.CALCFUNCTIONS.PYTHON.INTERPOLATIONIMPL.INTERPO2(D186,G186,Rendement!A$1:AZ$38)</f>
        <v>0.763119289726339</v>
      </c>
      <c r="N186" s="58" t="n">
        <f aca="false">M186+Δη</f>
        <v>0.783119289726339</v>
      </c>
      <c r="O186" s="59" t="n">
        <f aca="false">ρ*g*L186*I186*N186</f>
        <v>79547870.0934192</v>
      </c>
      <c r="P186" s="59" t="n">
        <f aca="false">O186/(2*PI()*F186/60)</f>
        <v>3076229.0007591</v>
      </c>
      <c r="Q186" s="49" t="n">
        <v>0</v>
      </c>
      <c r="R186" s="70" t="n">
        <f aca="false">R185+((C186-C185)*(P186-Q186)/I)*(30*L_/(PI()*c_))</f>
        <v>246.934250187644</v>
      </c>
      <c r="S186" s="63" t="n">
        <f aca="false">(E186-L186)^2+(F186-R186)^2</f>
        <v>7.45495805091726E-009</v>
      </c>
    </row>
    <row r="187" customFormat="false" ht="13.8" hidden="false" customHeight="false" outlineLevel="0" collapsed="false">
      <c r="B187" s="49" t="n">
        <v>10</v>
      </c>
      <c r="C187" s="50" t="n">
        <f aca="false">t2lsc*B187</f>
        <v>8</v>
      </c>
      <c r="D187" s="41" t="n">
        <f aca="false">g0*(1-C187/tp)</f>
        <v>5.5</v>
      </c>
      <c r="E187" s="51" t="n">
        <v>227.222569302771</v>
      </c>
      <c r="F187" s="69" t="n">
        <v>248.226647358365</v>
      </c>
      <c r="G187" s="50" t="n">
        <f aca="false">F187*Dr/SQRT(E187)</f>
        <v>65.8692410898346</v>
      </c>
      <c r="H187" s="53" t="n">
        <f aca="false">ASTROS.MONTEZUMA.CALCTOOLS.CALCFUNCTIONS.PYTHON.INTERPOLATIONIMPL.INTERPO2(D187,G187,Débit!A$1:AZ$38)</f>
        <v>0.135208144764588</v>
      </c>
      <c r="I187" s="54" t="n">
        <f aca="false">H187*Dr^2*SQRT(E187)</f>
        <v>32.6098326103353</v>
      </c>
      <c r="J187" s="55" t="n">
        <f aca="false">I187/Ac</f>
        <v>1.37256622898093</v>
      </c>
      <c r="K187" s="50" t="n">
        <f aca="false">(c_/g)*(J186-J187)</f>
        <v>55.0530711920408</v>
      </c>
      <c r="L187" s="68" t="n">
        <f aca="false">2*H0-L186+K187</f>
        <v>227.222481821105</v>
      </c>
      <c r="M187" s="57" t="n">
        <f aca="false">ASTROS.MONTEZUMA.CALCTOOLS.CALCFUNCTIONS.PYTHON.INTERPOLATIONIMPL.INTERPO2(D187,G187,Rendement!A$1:AZ$38)</f>
        <v>0.736101823168631</v>
      </c>
      <c r="N187" s="58" t="n">
        <f aca="false">M187+Δη</f>
        <v>0.756101823168631</v>
      </c>
      <c r="O187" s="59" t="n">
        <f aca="false">ρ*g*L187*I187*N187</f>
        <v>54968605.979681</v>
      </c>
      <c r="P187" s="59" t="n">
        <f aca="false">O187/(2*PI()*F187/60)</f>
        <v>2114646.13883457</v>
      </c>
      <c r="Q187" s="49" t="n">
        <v>0</v>
      </c>
      <c r="R187" s="70" t="n">
        <f aca="false">R186+((C187-C186)*(P187-Q187)/I)*(30*L_/(PI()*c_))</f>
        <v>248.226626709445</v>
      </c>
      <c r="S187" s="63" t="n">
        <f aca="false">(E187-L187)^2+(F187-R187)^2</f>
        <v>8.07941982644555E-009</v>
      </c>
    </row>
    <row r="188" customFormat="false" ht="13.8" hidden="false" customHeight="false" outlineLevel="0" collapsed="false">
      <c r="B188" s="49" t="n">
        <v>11</v>
      </c>
      <c r="C188" s="50" t="n">
        <f aca="false">t2lsc*B188</f>
        <v>8.8</v>
      </c>
      <c r="D188" s="41" t="n">
        <f aca="false">g0*(1-C188/tp)</f>
        <v>3.3</v>
      </c>
      <c r="E188" s="51" t="n">
        <v>227.144758220491</v>
      </c>
      <c r="F188" s="69" t="n">
        <v>248.987943192889</v>
      </c>
      <c r="G188" s="50" t="n">
        <f aca="false">F188*Dr/SQRT(E188)</f>
        <v>66.082573764583</v>
      </c>
      <c r="H188" s="53" t="n">
        <f aca="false">ASTROS.MONTEZUMA.CALCTOOLS.CALCFUNCTIONS.PYTHON.INTERPOLATIONIMPL.INTERPO2(D188,G188,Débit!A$1:AZ$38)</f>
        <v>0.0826811253511751</v>
      </c>
      <c r="I188" s="54" t="n">
        <f aca="false">H188*Dr^2*SQRT(E188)</f>
        <v>19.9378223158454</v>
      </c>
      <c r="J188" s="55" t="n">
        <f aca="false">I188/Ac</f>
        <v>0.839194175485539</v>
      </c>
      <c r="K188" s="50" t="n">
        <f aca="false">(c_/g)*(J187-J188)</f>
        <v>54.3674688849084</v>
      </c>
      <c r="L188" s="68" t="n">
        <f aca="false">2*H0-L187+K188</f>
        <v>227.144987063804</v>
      </c>
      <c r="M188" s="57" t="n">
        <f aca="false">ASTROS.MONTEZUMA.CALCTOOLS.CALCFUNCTIONS.PYTHON.INTERPOLATIONIMPL.INTERPO2(D188,G188,Rendement!A$1:AZ$38)</f>
        <v>0.710865141346761</v>
      </c>
      <c r="N188" s="58" t="n">
        <f aca="false">M188+Δη</f>
        <v>0.730865141346761</v>
      </c>
      <c r="O188" s="59" t="n">
        <f aca="false">ρ*g*L188*I188*N188</f>
        <v>32475264.4312908</v>
      </c>
      <c r="P188" s="59" t="n">
        <f aca="false">O188/(2*PI()*F188/60)</f>
        <v>1245505.81755332</v>
      </c>
      <c r="Q188" s="49" t="n">
        <v>0</v>
      </c>
      <c r="R188" s="70" t="n">
        <f aca="false">R187+((C188-C187)*(P188-Q188)/I)*(30*L_/(PI()*c_))</f>
        <v>248.987823794296</v>
      </c>
      <c r="S188" s="63" t="n">
        <f aca="false">(E188-L188)^2+(F188-R188)^2</f>
        <v>6.66252856785018E-008</v>
      </c>
    </row>
    <row r="189" customFormat="false" ht="13.8" hidden="false" customHeight="false" outlineLevel="0" collapsed="false">
      <c r="B189" s="49" t="n">
        <v>12</v>
      </c>
      <c r="C189" s="50" t="n">
        <f aca="false">t2lsc*B189</f>
        <v>9.6</v>
      </c>
      <c r="D189" s="41" t="n">
        <f aca="false">g0*(1-C189/tp)</f>
        <v>1.09999999999999</v>
      </c>
      <c r="E189" s="51" t="n">
        <v>227.572393372373</v>
      </c>
      <c r="F189" s="69" t="n">
        <v>249.253529370916</v>
      </c>
      <c r="G189" s="50" t="n">
        <f aca="false">F189*Dr/SQRT(E189)</f>
        <v>66.090877690533</v>
      </c>
      <c r="H189" s="53" t="n">
        <f aca="false">ASTROS.MONTEZUMA.CALCTOOLS.CALCFUNCTIONS.PYTHON.INTERPOLATIONIMPL.INTERPO2(D189,G189,Débit!A$1:AZ$38)</f>
        <v>0.0297648583987841</v>
      </c>
      <c r="I189" s="54" t="n">
        <f aca="false">H189*Dr^2*SQRT(E189)</f>
        <v>7.18428565405256</v>
      </c>
      <c r="J189" s="55" t="n">
        <f aca="false">I189/Ac</f>
        <v>0.302390631253331</v>
      </c>
      <c r="K189" s="50" t="n">
        <f aca="false">(c_/g)*(J188-J189)</f>
        <v>54.7172462394586</v>
      </c>
      <c r="L189" s="68" t="n">
        <f aca="false">2*H0-L188+K189</f>
        <v>227.572259175655</v>
      </c>
      <c r="M189" s="57" t="n">
        <f aca="false">ASTROS.MONTEZUMA.CALCTOOLS.CALCFUNCTIONS.PYTHON.INTERPOLATIONIMPL.INTERPO2(D189,G189,Rendement!A$1:AZ$38)</f>
        <v>0.687446558212284</v>
      </c>
      <c r="N189" s="58" t="n">
        <f aca="false">M189+Δη</f>
        <v>0.707446558212284</v>
      </c>
      <c r="O189" s="59" t="n">
        <f aca="false">ρ*g*L189*I189*N189</f>
        <v>11348308.1567456</v>
      </c>
      <c r="P189" s="59" t="n">
        <f aca="false">O189/(2*PI()*F189/60)</f>
        <v>434771.618303965</v>
      </c>
      <c r="Q189" s="49" t="n">
        <v>0</v>
      </c>
      <c r="R189" s="70" t="n">
        <f aca="false">R188+((C189-C188)*(P189-Q189)/I)*(30*L_/(PI()*c_))</f>
        <v>249.253536634625</v>
      </c>
      <c r="S189" s="63" t="n">
        <f aca="false">(E189-L189)^2+(F189-R189)^2</f>
        <v>1.80615206326291E-008</v>
      </c>
    </row>
    <row r="190" customFormat="false" ht="13.8" hidden="false" customHeight="false" outlineLevel="0" collapsed="false">
      <c r="B190" s="49" t="n">
        <v>13</v>
      </c>
      <c r="C190" s="50" t="n">
        <f aca="false">t2lsc*B190</f>
        <v>10.4</v>
      </c>
      <c r="D190" s="41" t="n">
        <v>0</v>
      </c>
      <c r="E190" s="51" t="n">
        <v>203.25079612863</v>
      </c>
      <c r="F190" s="69" t="n">
        <v>249.253415727853</v>
      </c>
      <c r="G190" s="50" t="n">
        <f aca="false">F190*Dr/SQRT(E190)</f>
        <v>69.9334545902294</v>
      </c>
      <c r="H190" s="53" t="n">
        <v>0</v>
      </c>
      <c r="I190" s="54" t="n">
        <f aca="false">H190*Dr^2*SQRT(E190)</f>
        <v>0</v>
      </c>
      <c r="J190" s="55" t="n">
        <f aca="false">I190/Ac</f>
        <v>0</v>
      </c>
      <c r="K190" s="50" t="n">
        <f aca="false">(c_/g)*(J189-J190)</f>
        <v>30.8231620461068</v>
      </c>
      <c r="L190" s="68" t="n">
        <f aca="false">2*H0-L189+K190</f>
        <v>203.250902870452</v>
      </c>
      <c r="M190" s="57" t="n">
        <f aca="false">ASTROS.MONTEZUMA.CALCTOOLS.CALCFUNCTIONS.PYTHON.INTERPOLATIONIMPL.INTERPO2(D190,G190,Rendement!A$1:AZ$38)</f>
        <v>0.639413425501901</v>
      </c>
      <c r="N190" s="58" t="n">
        <f aca="false">M190+Δη</f>
        <v>0.659413425501901</v>
      </c>
      <c r="O190" s="59" t="n">
        <f aca="false">ρ*g*L190*I190*N190</f>
        <v>0</v>
      </c>
      <c r="P190" s="59" t="n">
        <f aca="false">O190/(2*PI()*F190/60)</f>
        <v>0</v>
      </c>
      <c r="Q190" s="49" t="n">
        <v>0</v>
      </c>
      <c r="R190" s="70" t="n">
        <f aca="false">R189+((C190-C189)*(P190-Q190)/I)*(30*L_/(PI()*c_))</f>
        <v>249.253536634625</v>
      </c>
      <c r="S190" s="63" t="n">
        <f aca="false">(E190-L190)^2+(F190-R190)^2</f>
        <v>2.60122640440888E-008</v>
      </c>
    </row>
    <row r="191" customFormat="false" ht="13.8" hidden="false" customHeight="false" outlineLevel="0" collapsed="false">
      <c r="B191" s="49" t="n">
        <v>14</v>
      </c>
      <c r="C191" s="50" t="n">
        <f aca="false">t2lsc*B191</f>
        <v>11.2</v>
      </c>
      <c r="D191" s="41" t="n">
        <v>0</v>
      </c>
      <c r="E191" s="51" t="n">
        <v>196.749103547986</v>
      </c>
      <c r="F191" s="69" t="n">
        <v>249.253572219783</v>
      </c>
      <c r="G191" s="50" t="n">
        <f aca="false">F191*Dr/SQRT(E191)</f>
        <v>71.079604295461</v>
      </c>
      <c r="H191" s="53" t="n">
        <v>0</v>
      </c>
      <c r="I191" s="54" t="n">
        <f aca="false">H191*Dr^2*SQRT(E191)</f>
        <v>0</v>
      </c>
      <c r="J191" s="55" t="n">
        <v>0</v>
      </c>
      <c r="K191" s="50" t="n">
        <f aca="false">(c_/g)*(J190-J191)</f>
        <v>0</v>
      </c>
      <c r="L191" s="68" t="n">
        <f aca="false">2*H0-L190+K191</f>
        <v>196.749097129548</v>
      </c>
      <c r="M191" s="57" t="n">
        <v>0</v>
      </c>
      <c r="N191" s="58" t="n">
        <f aca="false">M191+Δη</f>
        <v>0.02</v>
      </c>
      <c r="O191" s="59" t="n">
        <f aca="false">ρ*g*L191*I191*N191</f>
        <v>0</v>
      </c>
      <c r="P191" s="59" t="n">
        <f aca="false">O191/(2*PI()*F191/60)</f>
        <v>0</v>
      </c>
      <c r="Q191" s="49" t="n">
        <v>0</v>
      </c>
      <c r="R191" s="70" t="n">
        <f aca="false">R190+((C191-C190)*(P191-Q191)/I)*(30*L_/(PI()*c_))</f>
        <v>249.253536634625</v>
      </c>
      <c r="S191" s="63" t="n">
        <f aca="false">(E191-L191)^2+(F191-R191)^2</f>
        <v>1.30749981429926E-009</v>
      </c>
    </row>
    <row r="192" customFormat="false" ht="13.8" hidden="false" customHeight="false" outlineLevel="0" collapsed="false">
      <c r="B192" s="49" t="n">
        <v>15</v>
      </c>
      <c r="C192" s="50" t="n">
        <f aca="false">t2lsc*B192</f>
        <v>12</v>
      </c>
      <c r="D192" s="41" t="n">
        <v>0</v>
      </c>
      <c r="E192" s="51" t="n">
        <v>203.250858400149</v>
      </c>
      <c r="F192" s="69" t="n">
        <v>249.253703700157</v>
      </c>
      <c r="G192" s="50" t="n">
        <f aca="false">F192*Dr/SQRT(E192)</f>
        <v>69.9335246740716</v>
      </c>
      <c r="H192" s="53" t="n">
        <v>0</v>
      </c>
      <c r="I192" s="54" t="n">
        <f aca="false">H192*Dr^2*SQRT(E192)</f>
        <v>0</v>
      </c>
      <c r="J192" s="55" t="n">
        <v>0</v>
      </c>
      <c r="K192" s="50" t="n">
        <f aca="false">(c_/g)*(J191-J192)</f>
        <v>0</v>
      </c>
      <c r="L192" s="68" t="n">
        <f aca="false">2*H0-L191+K192</f>
        <v>203.250902870452</v>
      </c>
      <c r="M192" s="57" t="n">
        <v>0</v>
      </c>
      <c r="N192" s="58" t="n">
        <f aca="false">M192+Δη</f>
        <v>0.02</v>
      </c>
      <c r="O192" s="59" t="n">
        <f aca="false">ρ*g*L192*I192*N192</f>
        <v>0</v>
      </c>
      <c r="P192" s="59" t="n">
        <f aca="false">O192/(2*PI()*F192/60)</f>
        <v>0</v>
      </c>
      <c r="Q192" s="49" t="n">
        <v>0</v>
      </c>
      <c r="R192" s="70" t="n">
        <f aca="false">R191+((C192-C191)*(P192-Q192)/I)*(30*L_/(PI()*c_))</f>
        <v>249.253536634625</v>
      </c>
      <c r="S192" s="63" t="n">
        <f aca="false">(E192-L192)^2+(F192-R192)^2</f>
        <v>2.98884998135188E-008</v>
      </c>
    </row>
    <row r="193" customFormat="false" ht="13.8" hidden="false" customHeight="false" outlineLevel="0" collapsed="false">
      <c r="B193" s="49" t="n">
        <v>16</v>
      </c>
      <c r="C193" s="50" t="n">
        <f aca="false">t2lsc*B193</f>
        <v>12.8</v>
      </c>
      <c r="D193" s="41" t="n">
        <v>0</v>
      </c>
      <c r="E193" s="51" t="n">
        <v>196.749103547986</v>
      </c>
      <c r="F193" s="69" t="n">
        <v>249.253572219783</v>
      </c>
      <c r="G193" s="50" t="n">
        <f aca="false">F191*Dr/SQRT(E193)</f>
        <v>71.079604295461</v>
      </c>
      <c r="H193" s="53" t="n">
        <v>0</v>
      </c>
      <c r="I193" s="54" t="n">
        <f aca="false">H193*Dr^2*SQRT(E193)</f>
        <v>0</v>
      </c>
      <c r="J193" s="55" t="n">
        <v>0</v>
      </c>
      <c r="K193" s="50" t="n">
        <f aca="false">(c_/g)*(J192-J193)</f>
        <v>0</v>
      </c>
      <c r="L193" s="68" t="n">
        <f aca="false">2*H0-L192+K193</f>
        <v>196.749097129548</v>
      </c>
      <c r="M193" s="57" t="n">
        <v>0</v>
      </c>
      <c r="N193" s="58" t="n">
        <f aca="false">M193+Δη</f>
        <v>0.02</v>
      </c>
      <c r="O193" s="59" t="n">
        <f aca="false">ρ*g*L193*I193*N193</f>
        <v>0</v>
      </c>
      <c r="P193" s="59" t="n">
        <f aca="false">O193/(2*PI()*F193/60)</f>
        <v>0</v>
      </c>
      <c r="Q193" s="49" t="n">
        <v>0</v>
      </c>
      <c r="R193" s="70" t="n">
        <f aca="false">R192+((C193-C192)*(P193-Q193)/I)*(30*L_/(PI()*c_))</f>
        <v>249.253536634625</v>
      </c>
      <c r="S193" s="63" t="n">
        <f aca="false">(E193-L193)^2+(F193-R193)^2</f>
        <v>1.30749981429926E-009</v>
      </c>
    </row>
    <row r="194" customFormat="false" ht="13.8" hidden="false" customHeight="false" outlineLevel="0" collapsed="false">
      <c r="B194" s="49" t="n">
        <v>17</v>
      </c>
      <c r="C194" s="50" t="n">
        <f aca="false">t2lsc*B194</f>
        <v>13.6</v>
      </c>
      <c r="D194" s="41" t="n">
        <v>0</v>
      </c>
      <c r="E194" s="51" t="n">
        <v>203.250858400149</v>
      </c>
      <c r="F194" s="69" t="n">
        <v>249.253572219783</v>
      </c>
      <c r="G194" s="50" t="n">
        <f aca="false">F192*Dr/SQRT(E194)</f>
        <v>69.9335246740716</v>
      </c>
      <c r="H194" s="53" t="n">
        <v>0</v>
      </c>
      <c r="I194" s="54" t="n">
        <f aca="false">H194*Dr^2*SQRT(E194)</f>
        <v>0</v>
      </c>
      <c r="J194" s="55" t="n">
        <v>0</v>
      </c>
      <c r="K194" s="50" t="n">
        <f aca="false">(c_/g)*(J193-J194)</f>
        <v>0</v>
      </c>
      <c r="L194" s="68" t="n">
        <f aca="false">2*H0-L193+K194</f>
        <v>203.250902870452</v>
      </c>
      <c r="M194" s="57" t="n">
        <v>0</v>
      </c>
      <c r="N194" s="58" t="n">
        <f aca="false">M194+Δη</f>
        <v>0.02</v>
      </c>
      <c r="O194" s="59" t="n">
        <f aca="false">ρ*g*L194*I194*N194</f>
        <v>0</v>
      </c>
      <c r="P194" s="59" t="n">
        <f aca="false">O194/(2*PI()*F194/60)</f>
        <v>0</v>
      </c>
      <c r="Q194" s="49" t="n">
        <v>0</v>
      </c>
      <c r="R194" s="70" t="n">
        <f aca="false">R193+((C194-C193)*(P194-Q194)/I)*(30*L_/(PI()*c_))</f>
        <v>249.253536634625</v>
      </c>
      <c r="S194" s="63" t="n">
        <f aca="false">(E194-L194)^2+(F194-R194)^2</f>
        <v>3.24391130215197E-009</v>
      </c>
    </row>
    <row r="200" customFormat="false" ht="17.35" hidden="false" customHeight="false" outlineLevel="0" collapsed="false">
      <c r="B200" s="29"/>
    </row>
    <row r="201" customFormat="false" ht="17.35" hidden="false" customHeight="false" outlineLevel="0" collapsed="false">
      <c r="B201" s="29" t="s">
        <v>74</v>
      </c>
    </row>
    <row r="202" customFormat="false" ht="15.65" hidden="false" customHeight="false" outlineLevel="0" collapsed="false">
      <c r="B202" s="34" t="s">
        <v>51</v>
      </c>
      <c r="C202" s="34" t="s">
        <v>61</v>
      </c>
      <c r="D202" s="43" t="s">
        <v>62</v>
      </c>
      <c r="E202" s="34" t="s">
        <v>63</v>
      </c>
      <c r="F202" s="34" t="s">
        <v>64</v>
      </c>
      <c r="G202" s="34" t="s">
        <v>9</v>
      </c>
      <c r="H202" s="45" t="s">
        <v>65</v>
      </c>
      <c r="I202" s="46" t="s">
        <v>53</v>
      </c>
      <c r="J202" s="34" t="s">
        <v>54</v>
      </c>
      <c r="K202" s="34" t="s">
        <v>55</v>
      </c>
      <c r="L202" s="47" t="s">
        <v>56</v>
      </c>
      <c r="M202" s="34" t="s">
        <v>66</v>
      </c>
      <c r="N202" s="34" t="s">
        <v>67</v>
      </c>
      <c r="O202" s="34" t="s">
        <v>68</v>
      </c>
      <c r="P202" s="34" t="s">
        <v>69</v>
      </c>
      <c r="Q202" s="34" t="s">
        <v>70</v>
      </c>
      <c r="R202" s="48" t="s">
        <v>71</v>
      </c>
      <c r="S202" s="34" t="s">
        <v>72</v>
      </c>
    </row>
    <row r="203" customFormat="false" ht="15.8" hidden="false" customHeight="false" outlineLevel="0" collapsed="false">
      <c r="B203" s="49" t="n">
        <v>-1</v>
      </c>
      <c r="C203" s="50" t="n">
        <f aca="false">t2lsc*B203</f>
        <v>-0.8</v>
      </c>
      <c r="D203" s="41" t="n">
        <f aca="false">g0</f>
        <v>27.5</v>
      </c>
      <c r="E203" s="51" t="n">
        <f aca="false">H0</f>
        <v>200</v>
      </c>
      <c r="F203" s="52" t="n">
        <f aca="false">n0</f>
        <v>200</v>
      </c>
      <c r="G203" s="50" t="n">
        <f aca="false">F203*Dr/SQRT(E203)</f>
        <v>56.5685424949238</v>
      </c>
      <c r="H203" s="53" t="n">
        <f aca="false">ASTROS.MONTEZUMA.CALCTOOLS.CALCFUNCTIONS.PYTHON.INTERPOLATIONIMPL.INTERPO2(D203,G203,Débit!A$1:AZ$38)</f>
        <v>0.678241729460974</v>
      </c>
      <c r="I203" s="54" t="n">
        <f aca="false">H203*Dr^2*SQRT(E203)</f>
        <v>153.468584379375</v>
      </c>
      <c r="J203" s="55" t="n">
        <f aca="false">I203/Ac</f>
        <v>6.4595791902924</v>
      </c>
      <c r="K203" s="50" t="n">
        <v>0</v>
      </c>
      <c r="L203" s="68" t="n">
        <f aca="false">H0</f>
        <v>200</v>
      </c>
      <c r="M203" s="57" t="n">
        <f aca="false">ASTROS.MONTEZUMA.CALCTOOLS.CALCFUNCTIONS.PYTHON.INTERPOLATIONIMPL.INTERPO2(D203,G203,Rendement!A$1:AZ$38)</f>
        <v>0.886305034165522</v>
      </c>
      <c r="N203" s="58" t="n">
        <f aca="false">M203+Δη</f>
        <v>0.906305034165522</v>
      </c>
      <c r="O203" s="59" t="n">
        <f aca="false">ρ*g*L203*I203*N203</f>
        <v>272934505.551958</v>
      </c>
      <c r="P203" s="59" t="n">
        <f aca="false">O203/(2*PI()*F203/60)</f>
        <v>13031662.709681</v>
      </c>
      <c r="Q203" s="52" t="n">
        <f aca="false">P203</f>
        <v>13031662.709681</v>
      </c>
      <c r="R203" s="60" t="n">
        <f aca="false">n0</f>
        <v>200</v>
      </c>
    </row>
    <row r="204" customFormat="false" ht="15.8" hidden="false" customHeight="false" outlineLevel="0" collapsed="false">
      <c r="B204" s="49" t="n">
        <v>-0.75</v>
      </c>
      <c r="C204" s="50" t="n">
        <f aca="false">E$14*B204</f>
        <v>-0.6</v>
      </c>
      <c r="D204" s="41" t="n">
        <f aca="false">g0</f>
        <v>27.5</v>
      </c>
      <c r="E204" s="51" t="n">
        <f aca="false">H0</f>
        <v>200</v>
      </c>
      <c r="F204" s="52" t="n">
        <f aca="false">n0</f>
        <v>200</v>
      </c>
      <c r="G204" s="50" t="n">
        <f aca="false">F204*Dr/SQRT(E204)</f>
        <v>56.5685424949238</v>
      </c>
      <c r="H204" s="53" t="n">
        <f aca="false">ASTROS.MONTEZUMA.CALCTOOLS.CALCFUNCTIONS.PYTHON.INTERPOLATIONIMPL.INTERPO2(D204,G204,Débit!A$1:AZ$38)</f>
        <v>0.678241729460974</v>
      </c>
      <c r="I204" s="54" t="n">
        <f aca="false">H204*Dr^2*SQRT(E204)</f>
        <v>153.468584379375</v>
      </c>
      <c r="J204" s="55" t="n">
        <f aca="false">I204/Ac</f>
        <v>6.4595791902924</v>
      </c>
      <c r="K204" s="50" t="n">
        <v>0</v>
      </c>
      <c r="L204" s="68" t="n">
        <f aca="false">H0</f>
        <v>200</v>
      </c>
      <c r="M204" s="57" t="n">
        <f aca="false">ASTROS.MONTEZUMA.CALCTOOLS.CALCFUNCTIONS.PYTHON.INTERPOLATIONIMPL.INTERPO2(D204,G204,Rendement!A$1:AZ$38)</f>
        <v>0.886305034165522</v>
      </c>
      <c r="N204" s="58" t="n">
        <f aca="false">M204+Δη</f>
        <v>0.906305034165522</v>
      </c>
      <c r="O204" s="59" t="n">
        <f aca="false">ρ*g*L204*I204*N204</f>
        <v>272934505.551958</v>
      </c>
      <c r="P204" s="59" t="n">
        <f aca="false">O204/(2*PI()*F204/60)</f>
        <v>13031662.709681</v>
      </c>
      <c r="Q204" s="52" t="n">
        <f aca="false">P204</f>
        <v>13031662.709681</v>
      </c>
      <c r="R204" s="60" t="n">
        <f aca="false">n0</f>
        <v>200</v>
      </c>
    </row>
    <row r="205" customFormat="false" ht="15.8" hidden="false" customHeight="false" outlineLevel="0" collapsed="false">
      <c r="B205" s="49" t="n">
        <v>-0.5</v>
      </c>
      <c r="C205" s="50" t="n">
        <f aca="false">E$14*B205</f>
        <v>-0.4</v>
      </c>
      <c r="D205" s="41" t="n">
        <f aca="false">g0</f>
        <v>27.5</v>
      </c>
      <c r="E205" s="51" t="n">
        <f aca="false">H0</f>
        <v>200</v>
      </c>
      <c r="F205" s="52" t="n">
        <f aca="false">n0</f>
        <v>200</v>
      </c>
      <c r="G205" s="50" t="n">
        <f aca="false">F205*Dr/SQRT(E205)</f>
        <v>56.5685424949238</v>
      </c>
      <c r="H205" s="53" t="n">
        <f aca="false">ASTROS.MONTEZUMA.CALCTOOLS.CALCFUNCTIONS.PYTHON.INTERPOLATIONIMPL.INTERPO2(D205,G205,Débit!A$1:AZ$38)</f>
        <v>0.678241729460974</v>
      </c>
      <c r="I205" s="54" t="n">
        <f aca="false">H205*Dr^2*SQRT(E205)</f>
        <v>153.468584379375</v>
      </c>
      <c r="J205" s="55" t="n">
        <f aca="false">I205/Ac</f>
        <v>6.4595791902924</v>
      </c>
      <c r="K205" s="50" t="n">
        <f aca="false">(c_/g)*(J204-J205)</f>
        <v>0</v>
      </c>
      <c r="L205" s="68" t="n">
        <f aca="false">H0</f>
        <v>200</v>
      </c>
      <c r="M205" s="57" t="n">
        <f aca="false">ASTROS.MONTEZUMA.CALCTOOLS.CALCFUNCTIONS.PYTHON.INTERPOLATIONIMPL.INTERPO2(D205,G205,Rendement!A$1:AZ$38)</f>
        <v>0.886305034165522</v>
      </c>
      <c r="N205" s="58" t="n">
        <f aca="false">M205+Δη</f>
        <v>0.906305034165522</v>
      </c>
      <c r="O205" s="59" t="n">
        <f aca="false">ρ*g*L205*I205*N205</f>
        <v>272934505.551958</v>
      </c>
      <c r="P205" s="59" t="n">
        <f aca="false">O205/(2*PI()*F205/60)</f>
        <v>13031662.709681</v>
      </c>
      <c r="Q205" s="52" t="n">
        <f aca="false">P205</f>
        <v>13031662.709681</v>
      </c>
      <c r="R205" s="60" t="n">
        <f aca="false">n0</f>
        <v>200</v>
      </c>
    </row>
    <row r="206" customFormat="false" ht="15.8" hidden="false" customHeight="false" outlineLevel="0" collapsed="false">
      <c r="B206" s="49" t="n">
        <v>-0.25</v>
      </c>
      <c r="C206" s="50" t="n">
        <f aca="false">E$14*B206</f>
        <v>-0.2</v>
      </c>
      <c r="D206" s="41" t="n">
        <f aca="false">g0</f>
        <v>27.5</v>
      </c>
      <c r="E206" s="51" t="n">
        <f aca="false">H0</f>
        <v>200</v>
      </c>
      <c r="F206" s="52" t="n">
        <f aca="false">n0</f>
        <v>200</v>
      </c>
      <c r="G206" s="50" t="n">
        <f aca="false">F206*Dr/SQRT(E206)</f>
        <v>56.5685424949238</v>
      </c>
      <c r="H206" s="53" t="n">
        <f aca="false">ASTROS.MONTEZUMA.CALCTOOLS.CALCFUNCTIONS.PYTHON.INTERPOLATIONIMPL.INTERPO2(D206,G206,Débit!A$1:AZ$38)</f>
        <v>0.678241729460974</v>
      </c>
      <c r="I206" s="54" t="n">
        <f aca="false">H206*Dr^2*SQRT(E206)</f>
        <v>153.468584379375</v>
      </c>
      <c r="J206" s="55" t="n">
        <f aca="false">I206/Ac</f>
        <v>6.4595791902924</v>
      </c>
      <c r="K206" s="50" t="n">
        <f aca="false">(c_/g)*(J205-J206)</f>
        <v>0</v>
      </c>
      <c r="L206" s="68" t="n">
        <f aca="false">H0</f>
        <v>200</v>
      </c>
      <c r="M206" s="57" t="n">
        <f aca="false">ASTROS.MONTEZUMA.CALCTOOLS.CALCFUNCTIONS.PYTHON.INTERPOLATIONIMPL.INTERPO2(D206,G206,Rendement!A$1:AZ$38)</f>
        <v>0.886305034165522</v>
      </c>
      <c r="N206" s="58" t="n">
        <f aca="false">M206+Δη</f>
        <v>0.906305034165522</v>
      </c>
      <c r="O206" s="59" t="n">
        <f aca="false">ρ*g*L206*I206*N206</f>
        <v>272934505.551958</v>
      </c>
      <c r="P206" s="59" t="n">
        <f aca="false">O206/(2*PI()*F206/60)</f>
        <v>13031662.709681</v>
      </c>
      <c r="Q206" s="52" t="n">
        <f aca="false">P206</f>
        <v>13031662.709681</v>
      </c>
      <c r="R206" s="60" t="n">
        <f aca="false">n0</f>
        <v>200</v>
      </c>
    </row>
    <row r="207" customFormat="false" ht="15.8" hidden="false" customHeight="false" outlineLevel="0" collapsed="false">
      <c r="B207" s="49" t="n">
        <v>0</v>
      </c>
      <c r="C207" s="50" t="n">
        <f aca="false">E$14*B207</f>
        <v>0</v>
      </c>
      <c r="D207" s="41" t="n">
        <f aca="false">g0</f>
        <v>27.5</v>
      </c>
      <c r="E207" s="51" t="n">
        <v>200</v>
      </c>
      <c r="F207" s="52" t="n">
        <v>200</v>
      </c>
      <c r="G207" s="50" t="n">
        <f aca="false">F207*Dr/SQRT(E207)</f>
        <v>56.5685424949238</v>
      </c>
      <c r="H207" s="53" t="n">
        <f aca="false">ASTROS.MONTEZUMA.CALCTOOLS.CALCFUNCTIONS.PYTHON.INTERPOLATIONIMPL.INTERPO2(D207,G207,Débit!A$1:AZ$38)</f>
        <v>0.678241729460974</v>
      </c>
      <c r="I207" s="54" t="n">
        <f aca="false">H207*Dr^2*SQRT(E207)</f>
        <v>153.468584379375</v>
      </c>
      <c r="J207" s="55" t="n">
        <f aca="false">I207/Ac</f>
        <v>6.4595791902924</v>
      </c>
      <c r="K207" s="50" t="n">
        <f aca="false">(c_/g)*(J206-J207)</f>
        <v>0</v>
      </c>
      <c r="L207" s="68" t="n">
        <f aca="false">H0</f>
        <v>200</v>
      </c>
      <c r="M207" s="57" t="n">
        <f aca="false">ASTROS.MONTEZUMA.CALCTOOLS.CALCFUNCTIONS.PYTHON.INTERPOLATIONIMPL.INTERPO2(D207,G207,Rendement!A$1:AZ$38)</f>
        <v>0.886305034165522</v>
      </c>
      <c r="N207" s="58" t="n">
        <f aca="false">M207+Δη</f>
        <v>0.906305034165522</v>
      </c>
      <c r="O207" s="59" t="n">
        <f aca="false">ρ*g*L207*I207*N207</f>
        <v>272934505.551958</v>
      </c>
      <c r="P207" s="59" t="n">
        <f aca="false">O207/(2*PI()*F207/60)</f>
        <v>13031662.709681</v>
      </c>
      <c r="Q207" s="52" t="n">
        <f aca="false">P207</f>
        <v>13031662.709681</v>
      </c>
      <c r="R207" s="60" t="n">
        <f aca="false">n0</f>
        <v>200</v>
      </c>
    </row>
    <row r="208" customFormat="false" ht="15.8" hidden="false" customHeight="false" outlineLevel="0" collapsed="false">
      <c r="B208" s="49" t="n">
        <v>0.25</v>
      </c>
      <c r="C208" s="50" t="n">
        <f aca="false">E$14*B208</f>
        <v>0.2</v>
      </c>
      <c r="D208" s="41" t="n">
        <f aca="false">g0*(1-C208/tp)</f>
        <v>26.95</v>
      </c>
      <c r="E208" s="50" t="n">
        <v>203.637073533834</v>
      </c>
      <c r="F208" s="50" t="n">
        <v>202.004730263948</v>
      </c>
      <c r="G208" s="50" t="n">
        <f aca="false">F208*Dr/SQRT(E208)</f>
        <v>56.6230301930849</v>
      </c>
      <c r="H208" s="53" t="n">
        <f aca="false">ASTROS.MONTEZUMA.CALCTOOLS.CALCFUNCTIONS.PYTHON.INTERPOLATIONIMPL.INTERPO2(D208,G208,Débit!A$1:AZ$38)</f>
        <v>0.668444589933852</v>
      </c>
      <c r="I208" s="54" t="n">
        <f aca="false">H208*Dr^2*SQRT(E208)</f>
        <v>152.620832760701</v>
      </c>
      <c r="J208" s="55" t="n">
        <f aca="false">I208/Ac</f>
        <v>6.42389684698633</v>
      </c>
      <c r="K208" s="50" t="n">
        <f aca="false">(c_/g)*(J207-J208)</f>
        <v>3.63715848387621</v>
      </c>
      <c r="L208" s="68" t="n">
        <f aca="false">2*H0-L204+K205+K206+K207+K208</f>
        <v>203.637158483876</v>
      </c>
      <c r="M208" s="57" t="n">
        <f aca="false">ASTROS.MONTEZUMA.CALCTOOLS.CALCFUNCTIONS.PYTHON.INTERPOLATIONIMPL.INTERPO2(D208,G208,Rendement!A$1:AZ$38)</f>
        <v>0.89052808772479</v>
      </c>
      <c r="N208" s="58" t="n">
        <f aca="false">M208+Δη</f>
        <v>0.91052808772479</v>
      </c>
      <c r="O208" s="59" t="n">
        <f aca="false">ρ*g*L208*I208*N208</f>
        <v>277650694.40107</v>
      </c>
      <c r="P208" s="59" t="n">
        <f aca="false">O208/(2*PI()*F208/60)</f>
        <v>13125280.9008247</v>
      </c>
      <c r="Q208" s="52" t="n">
        <v>0</v>
      </c>
      <c r="R208" s="70" t="n">
        <f aca="false">R207+((C208-C207)*(P208-Q208)/I)*(30*L_/(PI()*c_))</f>
        <v>202.005395201442</v>
      </c>
      <c r="S208" s="63" t="n">
        <f aca="false">(E208-L208)^2+(F208-R208)^2</f>
        <v>4.49358380810812E-007</v>
      </c>
    </row>
    <row r="209" customFormat="false" ht="15.8" hidden="false" customHeight="false" outlineLevel="0" collapsed="false">
      <c r="B209" s="49" t="n">
        <v>0.5</v>
      </c>
      <c r="C209" s="50" t="n">
        <f aca="false">E$14*B209</f>
        <v>0.4</v>
      </c>
      <c r="D209" s="41" t="n">
        <f aca="false">g0*(1-C209/tp)</f>
        <v>26.4</v>
      </c>
      <c r="E209" s="50" t="n">
        <v>207.354503824014</v>
      </c>
      <c r="F209" s="50" t="n">
        <v>204.024403411507</v>
      </c>
      <c r="G209" s="50" t="n">
        <f aca="false">F209*Dr/SQRT(E209)</f>
        <v>56.6741964854057</v>
      </c>
      <c r="H209" s="53" t="n">
        <f aca="false">ASTROS.MONTEZUMA.CALCTOOLS.CALCFUNCTIONS.PYTHON.INTERPOLATIONIMPL.INTERPO2(D209,G209,Débit!A$1:AZ$38)</f>
        <v>0.658664877883418</v>
      </c>
      <c r="I209" s="54" t="n">
        <f aca="false">H209*Dr^2*SQRT(E209)</f>
        <v>151.754376663188</v>
      </c>
      <c r="J209" s="55" t="n">
        <f aca="false">I209/Ac</f>
        <v>6.38742722162662</v>
      </c>
      <c r="K209" s="50" t="n">
        <f aca="false">(c_/g)*(J208-J209)</f>
        <v>3.71740740632097</v>
      </c>
      <c r="L209" s="68" t="n">
        <f aca="false">2*H0-L205+K206+K207+K208+K209</f>
        <v>207.354565890197</v>
      </c>
      <c r="M209" s="57" t="n">
        <f aca="false">ASTROS.MONTEZUMA.CALCTOOLS.CALCFUNCTIONS.PYTHON.INTERPOLATIONIMPL.INTERPO2(D209,G209,Rendement!A$1:AZ$38)</f>
        <v>0.894788153364393</v>
      </c>
      <c r="N209" s="58" t="n">
        <f aca="false">M209+Δη</f>
        <v>0.914788153364393</v>
      </c>
      <c r="O209" s="59" t="n">
        <f aca="false">ρ*g*L209*I209*N209</f>
        <v>282429416.779577</v>
      </c>
      <c r="P209" s="59" t="n">
        <f aca="false">O209/(2*PI()*F209/60)</f>
        <v>13219018.0204185</v>
      </c>
      <c r="Q209" s="52" t="n">
        <v>0</v>
      </c>
      <c r="R209" s="70" t="n">
        <f aca="false">R208+((C209-C208)*(P209-Q209)/I)*(30*L_/(PI()*c_))</f>
        <v>204.025112379782</v>
      </c>
      <c r="S209" s="63" t="n">
        <f aca="false">(E209-L209)^2+(F209-R209)^2</f>
        <v>5.06488226142128E-007</v>
      </c>
    </row>
    <row r="210" customFormat="false" ht="15.8" hidden="false" customHeight="false" outlineLevel="0" collapsed="false">
      <c r="B210" s="49" t="n">
        <v>0.75</v>
      </c>
      <c r="C210" s="50" t="n">
        <f aca="false">E$14*B210</f>
        <v>0.6</v>
      </c>
      <c r="D210" s="41" t="n">
        <f aca="false">g0*(1-C210/tp)</f>
        <v>25.85</v>
      </c>
      <c r="E210" s="50" t="n">
        <v>211.156134592962</v>
      </c>
      <c r="F210" s="50" t="n">
        <v>206.058446245862</v>
      </c>
      <c r="G210" s="50" t="n">
        <f aca="false">F210*Dr/SQRT(E210)</f>
        <v>56.7216114371136</v>
      </c>
      <c r="H210" s="53" t="n">
        <f aca="false">ASTROS.MONTEZUMA.CALCTOOLS.CALCFUNCTIONS.PYTHON.INTERPOLATIONIMPL.INTERPO2(D210,G210,Débit!A$1:AZ$38)</f>
        <v>0.648897485998439</v>
      </c>
      <c r="I210" s="54" t="n">
        <f aca="false">H210*Dr^2*SQRT(E210)</f>
        <v>150.868275396219</v>
      </c>
      <c r="J210" s="55" t="n">
        <f aca="false">I210/Ac</f>
        <v>6.35013072001526</v>
      </c>
      <c r="K210" s="50" t="n">
        <f aca="false">(c_/g)*(J209-J210)</f>
        <v>3.80169222887333</v>
      </c>
      <c r="L210" s="68" t="n">
        <f aca="false">2*H0-L206+K207+K208+K209+K210</f>
        <v>211.15625811907</v>
      </c>
      <c r="M210" s="57" t="n">
        <f aca="false">ASTROS.MONTEZUMA.CALCTOOLS.CALCFUNCTIONS.PYTHON.INTERPOLATIONIMPL.INTERPO2(D210,G210,Rendement!A$1:AZ$38)</f>
        <v>0.899088165779248</v>
      </c>
      <c r="N210" s="58" t="n">
        <f aca="false">M210+Δη</f>
        <v>0.919088165779248</v>
      </c>
      <c r="O210" s="59" t="n">
        <f aca="false">ρ*g*L210*I210*N210</f>
        <v>287272217.440071</v>
      </c>
      <c r="P210" s="59" t="n">
        <f aca="false">O210/(2*PI()*F210/60)</f>
        <v>13312958.7992733</v>
      </c>
      <c r="Q210" s="52" t="n">
        <v>0</v>
      </c>
      <c r="R210" s="70" t="n">
        <f aca="false">R209+((C210-C209)*(P210-Q210)/I)*(30*L_/(PI()*c_))</f>
        <v>206.059182651862</v>
      </c>
      <c r="S210" s="63" t="n">
        <f aca="false">(E210-L210)^2+(F210-R210)^2</f>
        <v>5.57552496088035E-007</v>
      </c>
    </row>
    <row r="211" customFormat="false" ht="15.8" hidden="false" customHeight="false" outlineLevel="0" collapsed="false">
      <c r="B211" s="49" t="n">
        <v>1</v>
      </c>
      <c r="C211" s="50" t="n">
        <f aca="false">E$14*B211</f>
        <v>0.8</v>
      </c>
      <c r="D211" s="41" t="n">
        <f aca="false">g0*(1-C211/tp)</f>
        <v>25.3</v>
      </c>
      <c r="E211" s="50" t="n">
        <v>215.044283682077</v>
      </c>
      <c r="F211" s="50" t="n">
        <v>208.106914556668</v>
      </c>
      <c r="G211" s="50" t="n">
        <f aca="false">F211*Dr/SQRT(E211)</f>
        <v>56.7652494072736</v>
      </c>
      <c r="H211" s="53" t="n">
        <f aca="false">ASTROS.MONTEZUMA.CALCTOOLS.CALCFUNCTIONS.PYTHON.INTERPOLATIONIMPL.INTERPO2(D211,G211,Débit!A$1:AZ$38)</f>
        <v>0.639142057544805</v>
      </c>
      <c r="I211" s="54" t="n">
        <f aca="false">H211*Dr^2*SQRT(E211)</f>
        <v>149.962036785985</v>
      </c>
      <c r="J211" s="55" t="n">
        <f aca="false">I211/Ac</f>
        <v>6.31198662627918</v>
      </c>
      <c r="K211" s="50" t="n">
        <f aca="false">(c_/g)*(J210-J211)</f>
        <v>3.88808865359326</v>
      </c>
      <c r="L211" s="68" t="n">
        <f aca="false">2*H0-L207+K208+K209+K210+K211</f>
        <v>215.044346772664</v>
      </c>
      <c r="M211" s="57" t="n">
        <f aca="false">ASTROS.MONTEZUMA.CALCTOOLS.CALCFUNCTIONS.PYTHON.INTERPOLATIONIMPL.INTERPO2(D211,G211,Rendement!A$1:AZ$38)</f>
        <v>0.903424655457714</v>
      </c>
      <c r="N211" s="58" t="n">
        <f aca="false">M211+Δη</f>
        <v>0.923424655457714</v>
      </c>
      <c r="O211" s="59" t="n">
        <f aca="false">ρ*g*L211*I211*N211</f>
        <v>292176576.356426</v>
      </c>
      <c r="P211" s="59" t="n">
        <f aca="false">O211/(2*PI()*F211/60)</f>
        <v>13406958.5766107</v>
      </c>
      <c r="Q211" s="52" t="n">
        <v>0</v>
      </c>
      <c r="R211" s="70" t="n">
        <f aca="false">R210+((C211-C210)*(P211-Q211)/I)*(30*L_/(PI()*c_))</f>
        <v>208.107615031986</v>
      </c>
      <c r="S211" s="63" t="n">
        <f aca="false">(E211-L211)^2+(F211-R211)^2</f>
        <v>4.94646093239351E-007</v>
      </c>
    </row>
    <row r="212" customFormat="false" ht="15.8" hidden="false" customHeight="false" outlineLevel="0" collapsed="false">
      <c r="B212" s="49" t="n">
        <v>1.25</v>
      </c>
      <c r="C212" s="50" t="n">
        <f aca="false">E$14*B212</f>
        <v>1</v>
      </c>
      <c r="D212" s="41" t="n">
        <f aca="false">g0*(1-C212/tp)</f>
        <v>24.75</v>
      </c>
      <c r="E212" s="50" t="n">
        <v>216.372380628028</v>
      </c>
      <c r="F212" s="50" t="n">
        <v>210.129387773887</v>
      </c>
      <c r="G212" s="50" t="n">
        <f aca="false">F212*Dr/SQRT(E212)</f>
        <v>57.1407418934834</v>
      </c>
      <c r="H212" s="53" t="n">
        <f aca="false">ASTROS.MONTEZUMA.CALCTOOLS.CALCFUNCTIONS.PYTHON.INTERPOLATIONIMPL.INTERPO2(D212,G212,Débit!A$1:AZ$38)</f>
        <v>0.628658750665906</v>
      </c>
      <c r="I212" s="54" t="n">
        <f aca="false">H212*Dr^2*SQRT(E212)</f>
        <v>147.957116712132</v>
      </c>
      <c r="J212" s="55" t="n">
        <f aca="false">I212/Ac</f>
        <v>6.22759841067378</v>
      </c>
      <c r="K212" s="50" t="n">
        <f aca="false">(c_/g)*(J211-J212)</f>
        <v>8.60182616639359</v>
      </c>
      <c r="L212" s="68" t="n">
        <f aca="false">2*H0-L208+K209+K210+K211+K212</f>
        <v>216.371855971305</v>
      </c>
      <c r="M212" s="57" t="n">
        <f aca="false">ASTROS.MONTEZUMA.CALCTOOLS.CALCFUNCTIONS.PYTHON.INTERPOLATIONIMPL.INTERPO2(D212,G212,Rendement!A$1:AZ$38)</f>
        <v>0.907174104089063</v>
      </c>
      <c r="N212" s="58" t="n">
        <f aca="false">M212+Δη</f>
        <v>0.927174104089063</v>
      </c>
      <c r="O212" s="59" t="n">
        <f aca="false">ρ*g*L212*I212*N212</f>
        <v>291227574.053689</v>
      </c>
      <c r="P212" s="59" t="n">
        <f aca="false">O212/(2*PI()*F212/60)</f>
        <v>13234790.7543085</v>
      </c>
      <c r="Q212" s="52" t="n">
        <v>0</v>
      </c>
      <c r="R212" s="70" t="n">
        <f aca="false">R211+((C212-C211)*(P212-Q212)/I)*(30*L_/(PI()*c_))</f>
        <v>210.129742106548</v>
      </c>
      <c r="S212" s="63" t="n">
        <f aca="false">(E212-L212)^2+(F212-R212)^2</f>
        <v>4.00816311461666E-007</v>
      </c>
    </row>
    <row r="213" customFormat="false" ht="15.8" hidden="false" customHeight="false" outlineLevel="0" collapsed="false">
      <c r="B213" s="49" t="n">
        <v>1.5</v>
      </c>
      <c r="C213" s="50" t="n">
        <f aca="false">E$14*B213</f>
        <v>1.2</v>
      </c>
      <c r="D213" s="41" t="n">
        <f aca="false">g0*(1-C213/tp)</f>
        <v>24.2</v>
      </c>
      <c r="E213" s="50" t="n">
        <v>217.644830579581</v>
      </c>
      <c r="F213" s="50" t="n">
        <v>212.123401045831</v>
      </c>
      <c r="G213" s="50" t="n">
        <f aca="false">F213*Dr/SQRT(E213)</f>
        <v>57.5141088224849</v>
      </c>
      <c r="H213" s="53" t="n">
        <f aca="false">ASTROS.MONTEZUMA.CALCTOOLS.CALCFUNCTIONS.PYTHON.INTERPOLATIONIMPL.INTERPO2(D213,G213,Débit!A$1:AZ$38)</f>
        <v>0.618220001087319</v>
      </c>
      <c r="I213" s="54" t="n">
        <f aca="false">H213*Dr^2*SQRT(E213)</f>
        <v>145.927523563255</v>
      </c>
      <c r="J213" s="55" t="n">
        <f aca="false">I213/Ac</f>
        <v>6.14217169143829</v>
      </c>
      <c r="K213" s="50" t="n">
        <f aca="false">(c_/g)*(J212-J213)</f>
        <v>8.70768250705773</v>
      </c>
      <c r="L213" s="68" t="n">
        <f aca="false">2*H0-L209+K210+K211+K212+K213</f>
        <v>217.644723665721</v>
      </c>
      <c r="M213" s="57" t="n">
        <f aca="false">ASTROS.MONTEZUMA.CALCTOOLS.CALCFUNCTIONS.PYTHON.INTERPOLATIONIMPL.INTERPO2(D213,G213,Rendement!A$1:AZ$38)</f>
        <v>0.910921412682218</v>
      </c>
      <c r="N213" s="58" t="n">
        <f aca="false">M213+Δη</f>
        <v>0.930921412682218</v>
      </c>
      <c r="O213" s="59" t="n">
        <f aca="false">ρ*g*L213*I213*N213</f>
        <v>290090124.726877</v>
      </c>
      <c r="P213" s="59" t="n">
        <f aca="false">O213/(2*PI()*F213/60)</f>
        <v>13059175.1022656</v>
      </c>
      <c r="Q213" s="52" t="n">
        <v>0</v>
      </c>
      <c r="R213" s="70" t="n">
        <f aca="false">R212+((C213-C212)*(P213-Q213)/I)*(30*L_/(PI()*c_))</f>
        <v>212.125037085967</v>
      </c>
      <c r="S213" s="63" t="n">
        <f aca="false">(E213-L213)^2+(F213-R213)^2</f>
        <v>2.68805789879511E-006</v>
      </c>
    </row>
    <row r="214" customFormat="false" ht="15.8" hidden="false" customHeight="false" outlineLevel="0" collapsed="false">
      <c r="B214" s="49" t="n">
        <v>1.75</v>
      </c>
      <c r="C214" s="50" t="n">
        <f aca="false">E$14*B214</f>
        <v>1.4</v>
      </c>
      <c r="D214" s="41" t="n">
        <f aca="false">g0*(1-C214/tp)</f>
        <v>23.65</v>
      </c>
      <c r="E214" s="50" t="n">
        <v>218.865101167686</v>
      </c>
      <c r="F214" s="50" t="n">
        <v>214.0916500037</v>
      </c>
      <c r="G214" s="50" t="n">
        <f aca="false">F214*Dr/SQRT(E214)</f>
        <v>57.8857229902832</v>
      </c>
      <c r="H214" s="53" t="n">
        <f aca="false">ASTROS.MONTEZUMA.CALCTOOLS.CALCFUNCTIONS.PYTHON.INTERPOLATIONIMPL.INTERPO2(D214,G214,Débit!A$1:AZ$38)</f>
        <v>0.607805334583105</v>
      </c>
      <c r="I214" s="54" t="n">
        <f aca="false">H214*Dr^2*SQRT(E214)</f>
        <v>143.870829892936</v>
      </c>
      <c r="J214" s="55" t="n">
        <f aca="false">I214/Ac</f>
        <v>6.0556042959852</v>
      </c>
      <c r="K214" s="50" t="n">
        <f aca="false">(c_/g)*(J213-J214)</f>
        <v>8.8239534634407</v>
      </c>
      <c r="L214" s="68" t="n">
        <f aca="false">2*H0-L210+K211+K212+K213+K214</f>
        <v>218.865292671415</v>
      </c>
      <c r="M214" s="57" t="n">
        <f aca="false">ASTROS.MONTEZUMA.CALCTOOLS.CALCFUNCTIONS.PYTHON.INTERPOLATIONIMPL.INTERPO2(D214,G214,Rendement!A$1:AZ$38)</f>
        <v>0.914547878885676</v>
      </c>
      <c r="N214" s="58" t="n">
        <f aca="false">M214+Δη</f>
        <v>0.934547878885676</v>
      </c>
      <c r="O214" s="59" t="n">
        <f aca="false">ρ*g*L214*I214*N214</f>
        <v>288725918.450303</v>
      </c>
      <c r="P214" s="59" t="n">
        <f aca="false">O214/(2*PI()*F214/60)</f>
        <v>12878266.9812631</v>
      </c>
      <c r="Q214" s="52" t="n">
        <v>0</v>
      </c>
      <c r="R214" s="70" t="n">
        <f aca="false">R213+((C214-C213)*(P214-Q214)/I)*(30*L_/(PI()*c_))</f>
        <v>214.092691340551</v>
      </c>
      <c r="S214" s="63" t="n">
        <f aca="false">(E214-L214)^2+(F214-R214)^2</f>
        <v>1.12105611432094E-006</v>
      </c>
    </row>
    <row r="215" customFormat="false" ht="15.8" hidden="false" customHeight="false" outlineLevel="0" collapsed="false">
      <c r="B215" s="49" t="n">
        <v>2</v>
      </c>
      <c r="C215" s="50" t="n">
        <f aca="false">E$14*B215</f>
        <v>1.6</v>
      </c>
      <c r="D215" s="41" t="n">
        <f aca="false">g0*(1-C215/tp)</f>
        <v>23.1</v>
      </c>
      <c r="E215" s="50" t="n">
        <v>220.41426380562</v>
      </c>
      <c r="F215" s="50" t="n">
        <v>216.035054130449</v>
      </c>
      <c r="G215" s="50" t="n">
        <f aca="false">F215*Dr/SQRT(E215)</f>
        <v>58.205546261122</v>
      </c>
      <c r="H215" s="53" t="n">
        <f aca="false">ASTROS.MONTEZUMA.CALCTOOLS.CALCFUNCTIONS.PYTHON.INTERPOLATIONIMPL.INTERPO2(D215,G215,Débit!A$1:AZ$38)</f>
        <v>0.59651555437764</v>
      </c>
      <c r="I215" s="54" t="n">
        <f aca="false">H215*Dr^2*SQRT(E215)</f>
        <v>141.697309189333</v>
      </c>
      <c r="J215" s="55" t="n">
        <f aca="false">I215/Ac</f>
        <v>5.96411958487352</v>
      </c>
      <c r="K215" s="50" t="n">
        <f aca="false">(c_/g)*(J214-J215)</f>
        <v>9.32518333537415</v>
      </c>
      <c r="L215" s="68" t="n">
        <f aca="false">2*H0-L211+K212+K213+K214+K215</f>
        <v>220.414298699602</v>
      </c>
      <c r="M215" s="57" t="n">
        <f aca="false">ASTROS.MONTEZUMA.CALCTOOLS.CALCFUNCTIONS.PYTHON.INTERPOLATIONIMPL.INTERPO2(D215,G215,Rendement!A$1:AZ$38)</f>
        <v>0.918194905542295</v>
      </c>
      <c r="N215" s="58" t="n">
        <f aca="false">M215+Δη</f>
        <v>0.938194905542295</v>
      </c>
      <c r="O215" s="59" t="n">
        <f aca="false">ρ*g*L215*I215*N215</f>
        <v>287494147.035731</v>
      </c>
      <c r="P215" s="59" t="n">
        <f aca="false">O215/(2*PI()*F215/60)</f>
        <v>12707969.4899224</v>
      </c>
      <c r="Q215" s="52" t="n">
        <v>0</v>
      </c>
      <c r="R215" s="70" t="n">
        <f aca="false">R214+((C215-C214)*(P215-Q215)/I)*(30*L_/(PI()*c_))</f>
        <v>216.034326055094</v>
      </c>
      <c r="S215" s="63" t="n">
        <f aca="false">(E215-L215)^2+(F215-R215)^2</f>
        <v>5.31311313380184E-007</v>
      </c>
    </row>
    <row r="216" customFormat="false" ht="15.8" hidden="false" customHeight="false" outlineLevel="0" collapsed="false">
      <c r="B216" s="49" t="n">
        <v>2.25</v>
      </c>
      <c r="C216" s="50" t="n">
        <f aca="false">E$14*B216</f>
        <v>1.8</v>
      </c>
      <c r="D216" s="41" t="n">
        <f aca="false">g0*(1-C216/tp)</f>
        <v>22.55</v>
      </c>
      <c r="E216" s="50" t="n">
        <v>221.614283993008</v>
      </c>
      <c r="F216" s="50" t="n">
        <v>217.940957340649</v>
      </c>
      <c r="G216" s="50" t="n">
        <f aca="false">F216*Dr/SQRT(E216)</f>
        <v>58.5598520812457</v>
      </c>
      <c r="H216" s="53" t="n">
        <f aca="false">ASTROS.MONTEZUMA.CALCTOOLS.CALCFUNCTIONS.PYTHON.INTERPOLATIONIMPL.INTERPO2(D216,G216,Débit!A$1:AZ$38)</f>
        <v>0.584007490522551</v>
      </c>
      <c r="I216" s="54" t="n">
        <f aca="false">H216*Dr^2*SQRT(E216)</f>
        <v>139.103249265871</v>
      </c>
      <c r="J216" s="55" t="n">
        <f aca="false">I216/Ac</f>
        <v>5.85493414103998</v>
      </c>
      <c r="K216" s="50" t="n">
        <f aca="false">(c_/g)*(J215-J216)</f>
        <v>11.1294474118074</v>
      </c>
      <c r="L216" s="68" t="n">
        <f aca="false">2*H0-L212+K213+K214+K215+K216</f>
        <v>221.614410746375</v>
      </c>
      <c r="M216" s="57" t="n">
        <f aca="false">ASTROS.MONTEZUMA.CALCTOOLS.CALCFUNCTIONS.PYTHON.INTERPOLATIONIMPL.INTERPO2(D216,G216,Rendement!A$1:AZ$38)</f>
        <v>0.921900474295579</v>
      </c>
      <c r="N216" s="58" t="n">
        <f aca="false">M216+Δη</f>
        <v>0.941900474295579</v>
      </c>
      <c r="O216" s="59" t="n">
        <f aca="false">ρ*g*L216*I216*N216</f>
        <v>284888459.692093</v>
      </c>
      <c r="P216" s="59" t="n">
        <f aca="false">O216/(2*PI()*F216/60)</f>
        <v>12482666.9965378</v>
      </c>
      <c r="Q216" s="52" t="n">
        <v>0</v>
      </c>
      <c r="R216" s="70" t="n">
        <f aca="false">R215+((C216-C215)*(P216-Q216)/I)*(30*L_/(PI()*c_))</f>
        <v>217.941537084344</v>
      </c>
      <c r="S216" s="63" t="n">
        <f aca="false">(E216-L216)^2+(F216-R216)^2</f>
        <v>3.52169168369212E-007</v>
      </c>
    </row>
    <row r="217" customFormat="false" ht="15.8" hidden="false" customHeight="false" outlineLevel="0" collapsed="false">
      <c r="B217" s="49" t="n">
        <v>2.5</v>
      </c>
      <c r="C217" s="50" t="n">
        <f aca="false">E$14*B217</f>
        <v>2</v>
      </c>
      <c r="D217" s="41" t="n">
        <f aca="false">g0*(1-C217/tp)</f>
        <v>22</v>
      </c>
      <c r="E217" s="50" t="n">
        <v>222.793483217115</v>
      </c>
      <c r="F217" s="50" t="n">
        <v>219.809837813743</v>
      </c>
      <c r="G217" s="50" t="n">
        <f aca="false">F217*Dr/SQRT(E217)</f>
        <v>58.9055038954659</v>
      </c>
      <c r="H217" s="53" t="n">
        <f aca="false">ASTROS.MONTEZUMA.CALCTOOLS.CALCFUNCTIONS.PYTHON.INTERPOLATIONIMPL.INTERPO2(D217,G217,Débit!A$1:AZ$38)</f>
        <v>0.571568163909293</v>
      </c>
      <c r="I217" s="54" t="n">
        <f aca="false">H217*Dr^2*SQRT(E217)</f>
        <v>136.502075602422</v>
      </c>
      <c r="J217" s="55" t="n">
        <f aca="false">I217/Ac</f>
        <v>5.74544927588206</v>
      </c>
      <c r="K217" s="50" t="n">
        <f aca="false">(c_/g)*(J216-J217)</f>
        <v>11.159967907642</v>
      </c>
      <c r="L217" s="68" t="n">
        <f aca="false">2*H0-L213+K214+K215+K216+K217</f>
        <v>222.793828452543</v>
      </c>
      <c r="M217" s="57" t="n">
        <f aca="false">ASTROS.MONTEZUMA.CALCTOOLS.CALCFUNCTIONS.PYTHON.INTERPOLATIONIMPL.INTERPO2(D217,G217,Rendement!A$1:AZ$38)</f>
        <v>0.923646491194705</v>
      </c>
      <c r="N217" s="58" t="n">
        <f aca="false">M217+Δη</f>
        <v>0.943646491194705</v>
      </c>
      <c r="O217" s="59" t="n">
        <f aca="false">ρ*g*L217*I217*N217</f>
        <v>281569954.288197</v>
      </c>
      <c r="P217" s="59" t="n">
        <f aca="false">O217/(2*PI()*F217/60)</f>
        <v>12232368.8048299</v>
      </c>
      <c r="Q217" s="52" t="n">
        <v>0</v>
      </c>
      <c r="R217" s="70" t="n">
        <f aca="false">R216+((C217-C216)*(P217-Q217)/I)*(30*L_/(PI()*c_))</f>
        <v>219.810505366915</v>
      </c>
      <c r="S217" s="63" t="n">
        <f aca="false">(E217-L217)^2+(F217-R217)^2</f>
        <v>5.64814739214069E-007</v>
      </c>
    </row>
    <row r="218" customFormat="false" ht="15.8" hidden="false" customHeight="false" outlineLevel="0" collapsed="false">
      <c r="B218" s="49" t="n">
        <v>2.75</v>
      </c>
      <c r="C218" s="50" t="n">
        <f aca="false">E$14*B218</f>
        <v>2.2</v>
      </c>
      <c r="D218" s="41" t="n">
        <f aca="false">g0*(1-C218/tp)</f>
        <v>21.45</v>
      </c>
      <c r="E218" s="50" t="n">
        <v>224.051274840402</v>
      </c>
      <c r="F218" s="50" t="n">
        <v>221.636518205905</v>
      </c>
      <c r="G218" s="50" t="n">
        <f aca="false">F218*Dr/SQRT(E218)</f>
        <v>59.2280726798323</v>
      </c>
      <c r="H218" s="53" t="n">
        <f aca="false">ASTROS.MONTEZUMA.CALCTOOLS.CALCFUNCTIONS.PYTHON.INTERPOLATIONIMPL.INTERPO2(D218,G218,Débit!A$1:AZ$38)</f>
        <v>0.558961444579086</v>
      </c>
      <c r="I218" s="54" t="n">
        <f aca="false">H218*Dr^2*SQRT(E218)</f>
        <v>133.867620843963</v>
      </c>
      <c r="J218" s="55" t="n">
        <f aca="false">I218/Ac</f>
        <v>5.63456359068255</v>
      </c>
      <c r="K218" s="50" t="n">
        <f aca="false">(c_/g)*(J217-J218)</f>
        <v>11.3027557412474</v>
      </c>
      <c r="L218" s="68" t="n">
        <f aca="false">2*H0-L214+K215+K216+K217+K218</f>
        <v>224.052061724656</v>
      </c>
      <c r="M218" s="57" t="n">
        <f aca="false">ASTROS.MONTEZUMA.CALCTOOLS.CALCFUNCTIONS.PYTHON.INTERPOLATIONIMPL.INTERPO2(D218,G218,Rendement!A$1:AZ$38)</f>
        <v>0.922982307173049</v>
      </c>
      <c r="N218" s="58" t="n">
        <f aca="false">M218+Δη</f>
        <v>0.942982307173049</v>
      </c>
      <c r="O218" s="59" t="n">
        <f aca="false">ρ*g*L218*I218*N218</f>
        <v>277499754.544275</v>
      </c>
      <c r="P218" s="59" t="n">
        <f aca="false">O218/(2*PI()*F218/60)</f>
        <v>11956186.101465</v>
      </c>
      <c r="Q218" s="52" t="n">
        <v>0</v>
      </c>
      <c r="R218" s="70" t="n">
        <f aca="false">R217+((C218-C217)*(P218-Q218)/I)*(30*L_/(PI()*c_))</f>
        <v>221.637276040747</v>
      </c>
      <c r="S218" s="63" t="n">
        <f aca="false">(E218-L218)^2+(F218-R218)^2</f>
        <v>1.19350047703734E-006</v>
      </c>
    </row>
    <row r="219" customFormat="false" ht="15.8" hidden="false" customHeight="false" outlineLevel="0" collapsed="false">
      <c r="B219" s="49" t="n">
        <v>3</v>
      </c>
      <c r="C219" s="50" t="n">
        <f aca="false">E$14*B219</f>
        <v>2.4</v>
      </c>
      <c r="D219" s="41" t="n">
        <f aca="false">g0*(1-C219/tp)</f>
        <v>20.9</v>
      </c>
      <c r="E219" s="50" t="n">
        <v>224.897143488512</v>
      </c>
      <c r="F219" s="50" t="n">
        <v>223.414083547792</v>
      </c>
      <c r="G219" s="50" t="n">
        <f aca="false">F219*Dr/SQRT(E219)</f>
        <v>59.5907111534396</v>
      </c>
      <c r="H219" s="53" t="n">
        <f aca="false">ASTROS.MONTEZUMA.CALCTOOLS.CALCFUNCTIONS.PYTHON.INTERPOLATIONIMPL.INTERPO2(D219,G219,Débit!A$1:AZ$38)</f>
        <v>0.54652485925801</v>
      </c>
      <c r="I219" s="54" t="n">
        <f aca="false">H219*Dr^2*SQRT(E219)</f>
        <v>131.135982186557</v>
      </c>
      <c r="J219" s="55" t="n">
        <f aca="false">I219/Ac</f>
        <v>5.51958738041687</v>
      </c>
      <c r="K219" s="50" t="n">
        <f aca="false">(c_/g)*(J218-J219)</f>
        <v>11.7197095220105</v>
      </c>
      <c r="L219" s="68" t="n">
        <f aca="false">2*H0-L215+K216+K217+K218+K219</f>
        <v>224.897581883105</v>
      </c>
      <c r="M219" s="57" t="n">
        <f aca="false">ASTROS.MONTEZUMA.CALCTOOLS.CALCFUNCTIONS.PYTHON.INTERPOLATIONIMPL.INTERPO2(D219,G219,Rendement!A$1:AZ$38)</f>
        <v>0.920750853825114</v>
      </c>
      <c r="N219" s="58" t="n">
        <f aca="false">M219+Δη</f>
        <v>0.940750853825114</v>
      </c>
      <c r="O219" s="59" t="n">
        <f aca="false">ρ*g*L219*I219*N219</f>
        <v>272217380.05934</v>
      </c>
      <c r="P219" s="59" t="n">
        <f aca="false">O219/(2*PI()*F219/60)</f>
        <v>11635275.8816213</v>
      </c>
      <c r="Q219" s="52" t="n">
        <v>0</v>
      </c>
      <c r="R219" s="70" t="n">
        <f aca="false">R218+((C219-C218)*(P219-Q219)/I)*(30*L_/(PI()*c_))</f>
        <v>223.415015244713</v>
      </c>
      <c r="S219" s="63" t="n">
        <f aca="false">(E219-L219)^2+(F219-R219)^2</f>
        <v>1.06024897256391E-006</v>
      </c>
    </row>
    <row r="220" customFormat="false" ht="15.8" hidden="false" customHeight="false" outlineLevel="0" collapsed="false">
      <c r="B220" s="49" t="n">
        <v>3.25</v>
      </c>
      <c r="C220" s="50" t="n">
        <f aca="false">E$14*B220</f>
        <v>2.6</v>
      </c>
      <c r="D220" s="41" t="n">
        <f aca="false">g0*(1-C220/tp)</f>
        <v>20.35</v>
      </c>
      <c r="E220" s="50" t="n">
        <v>225.093483201734</v>
      </c>
      <c r="F220" s="50" t="n">
        <v>225.133822886891</v>
      </c>
      <c r="G220" s="50" t="n">
        <f aca="false">F220*Dr/SQRT(E220)</f>
        <v>60.0232181478395</v>
      </c>
      <c r="H220" s="53" t="n">
        <f aca="false">ASTROS.MONTEZUMA.CALCTOOLS.CALCFUNCTIONS.PYTHON.INTERPOLATIONIMPL.INTERPO2(D220,G220,Débit!A$1:AZ$38)</f>
        <v>0.534124602056764</v>
      </c>
      <c r="I220" s="54" t="n">
        <f aca="false">H220*Dr^2*SQRT(E220)</f>
        <v>128.216531956337</v>
      </c>
      <c r="J220" s="55" t="n">
        <f aca="false">I220/Ac</f>
        <v>5.3967060752267</v>
      </c>
      <c r="K220" s="50" t="n">
        <f aca="false">(c_/g)*(J219-J220)</f>
        <v>12.5254885265958</v>
      </c>
      <c r="L220" s="68" t="n">
        <f aca="false">2*H0-L216+K217+K218+K219+K220</f>
        <v>225.093510951121</v>
      </c>
      <c r="M220" s="57" t="n">
        <f aca="false">ASTROS.MONTEZUMA.CALCTOOLS.CALCFUNCTIONS.PYTHON.INTERPOLATIONIMPL.INTERPO2(D220,G220,Rendement!A$1:AZ$38)</f>
        <v>0.916839157036785</v>
      </c>
      <c r="N220" s="58" t="n">
        <f aca="false">M220+Δη</f>
        <v>0.936839157036785</v>
      </c>
      <c r="O220" s="59" t="n">
        <f aca="false">ρ*g*L220*I220*N220</f>
        <v>265281280.396932</v>
      </c>
      <c r="P220" s="59" t="n">
        <f aca="false">O220/(2*PI()*F220/60)</f>
        <v>11252194.7729189</v>
      </c>
      <c r="Q220" s="52" t="n">
        <v>0</v>
      </c>
      <c r="R220" s="70" t="n">
        <f aca="false">R219+((C220-C219)*(P220-Q220)/I)*(30*L_/(PI()*c_))</f>
        <v>225.134223966706</v>
      </c>
      <c r="S220" s="63" t="n">
        <f aca="false">(E220-L220)^2+(F220-R220)^2</f>
        <v>1.61635046509937E-007</v>
      </c>
      <c r="T220" s="0" t="n">
        <f aca="false">SUM(S218:S221)</f>
        <v>2.47172956845105E-006</v>
      </c>
    </row>
    <row r="221" customFormat="false" ht="15.8" hidden="false" customHeight="false" outlineLevel="0" collapsed="false">
      <c r="B221" s="49" t="n">
        <v>3.5</v>
      </c>
      <c r="C221" s="50" t="n">
        <f aca="false">E$14*B221</f>
        <v>2.8</v>
      </c>
      <c r="D221" s="41" t="n">
        <f aca="false">g0*(1-C221/tp)</f>
        <v>19.8</v>
      </c>
      <c r="E221" s="50" t="n">
        <v>225.789385642483</v>
      </c>
      <c r="F221" s="50" t="n">
        <v>226.798028770901</v>
      </c>
      <c r="G221" s="50" t="n">
        <f aca="false">F221*Dr/SQRT(E221)</f>
        <v>60.3736601766751</v>
      </c>
      <c r="H221" s="53" t="n">
        <f aca="false">ASTROS.MONTEZUMA.CALCTOOLS.CALCFUNCTIONS.PYTHON.INTERPOLATIONIMPL.INTERPO2(D221,G221,Débit!A$1:AZ$38)</f>
        <v>0.520663539253312</v>
      </c>
      <c r="I221" s="54" t="n">
        <f aca="false">H221*Dr^2*SQRT(E221)</f>
        <v>125.178259801347</v>
      </c>
      <c r="J221" s="55" t="n">
        <f aca="false">I221/Ac</f>
        <v>5.26882348827129</v>
      </c>
      <c r="K221" s="50" t="n">
        <f aca="false">(c_/g)*(J220-J221)</f>
        <v>13.0352771984512</v>
      </c>
      <c r="L221" s="68" t="n">
        <f aca="false">2*H0-L217+K218+K219+K220+K221</f>
        <v>225.789402535761</v>
      </c>
      <c r="M221" s="57" t="n">
        <f aca="false">ASTROS.MONTEZUMA.CALCTOOLS.CALCFUNCTIONS.PYTHON.INTERPOLATIONIMPL.INTERPO2(D221,G221,Rendement!A$1:AZ$38)</f>
        <v>0.912502623162681</v>
      </c>
      <c r="N221" s="58" t="n">
        <f aca="false">M221+Δη</f>
        <v>0.932502623162681</v>
      </c>
      <c r="O221" s="59" t="n">
        <f aca="false">ρ*g*L221*I221*N221</f>
        <v>258593197.20486</v>
      </c>
      <c r="P221" s="59" t="n">
        <f aca="false">O221/(2*PI()*F221/60)</f>
        <v>10888027.3276091</v>
      </c>
      <c r="Q221" s="52" t="n">
        <v>0</v>
      </c>
      <c r="R221" s="70" t="n">
        <f aca="false">R220+((C221-C220)*(P221-Q221)/I)*(30*L_/(PI()*c_))</f>
        <v>226.797792001626</v>
      </c>
      <c r="S221" s="63" t="n">
        <f aca="false">(E221-L221)^2+(F221-R221)^2</f>
        <v>5.63450723398587E-008</v>
      </c>
    </row>
    <row r="222" customFormat="false" ht="15.8" hidden="false" customHeight="false" outlineLevel="0" collapsed="false">
      <c r="B222" s="49" t="n">
        <v>3.75</v>
      </c>
      <c r="C222" s="50" t="n">
        <f aca="false">t2lsc*B222</f>
        <v>3</v>
      </c>
      <c r="D222" s="41" t="n">
        <f aca="false">g0*(1-C222/tp)</f>
        <v>19.25</v>
      </c>
      <c r="E222" s="50" t="n">
        <v>227.054492678449</v>
      </c>
      <c r="F222" s="50" t="n">
        <v>228.407870818618</v>
      </c>
      <c r="G222" s="50" t="n">
        <f aca="false">F222*Dr/SQRT(E222)</f>
        <v>60.6325742006626</v>
      </c>
      <c r="H222" s="53" t="n">
        <f aca="false">ASTROS.MONTEZUMA.CALCTOOLS.CALCFUNCTIONS.PYTHON.INTERPOLATIONIMPL.INTERPO2(D222,G222,Débit!A$1:AZ$38)</f>
        <v>0.505844375955124</v>
      </c>
      <c r="I222" s="54" t="n">
        <f aca="false">H222*Dr^2*SQRT(E222)</f>
        <v>121.955659274616</v>
      </c>
      <c r="J222" s="55" t="n">
        <f aca="false">I222/Ac</f>
        <v>5.13318241628723</v>
      </c>
      <c r="K222" s="50" t="n">
        <f aca="false">(c_/g)*(J221-J222)</f>
        <v>13.8261120212085</v>
      </c>
      <c r="L222" s="68" t="n">
        <f aca="false">2*H0-L218+K219+K220+K221+K222</f>
        <v>227.05452554361</v>
      </c>
      <c r="M222" s="57" t="n">
        <f aca="false">ASTROS.MONTEZUMA.CALCTOOLS.CALCFUNCTIONS.PYTHON.INTERPOLATIONIMPL.INTERPO2(D222,G222,Rendement!A$1:AZ$38)</f>
        <v>0.908212000620777</v>
      </c>
      <c r="N222" s="58" t="n">
        <f aca="false">M222+Δη</f>
        <v>0.928212000620777</v>
      </c>
      <c r="O222" s="59" t="n">
        <f aca="false">ρ*g*L222*I222*N222</f>
        <v>252181874.834414</v>
      </c>
      <c r="P222" s="59" t="n">
        <f aca="false">O222/(2*PI()*F222/60)</f>
        <v>10543242.2606709</v>
      </c>
      <c r="Q222" s="52" t="n">
        <v>0</v>
      </c>
      <c r="R222" s="70" t="n">
        <f aca="false">R221+((C222-C221)*(P222-Q222)/I)*(30*L_/(PI()*c_))</f>
        <v>228.408680758748</v>
      </c>
      <c r="S222" s="63" t="n">
        <f aca="false">(E222-L222)^2+(F222-R222)^2</f>
        <v>6.57083132304271E-007</v>
      </c>
    </row>
    <row r="223" customFormat="false" ht="15.8" hidden="false" customHeight="false" outlineLevel="0" collapsed="false">
      <c r="B223" s="49" t="n">
        <v>4</v>
      </c>
      <c r="C223" s="50" t="n">
        <f aca="false">E$14*B223</f>
        <v>3.2</v>
      </c>
      <c r="D223" s="41" t="n">
        <f aca="false">g0*(1-C223/tp)</f>
        <v>18.7</v>
      </c>
      <c r="E223" s="50" t="n">
        <v>228.99853368977</v>
      </c>
      <c r="F223" s="50" t="n">
        <v>229.971475796686</v>
      </c>
      <c r="G223" s="50" t="n">
        <f aca="false">F223*Dr/SQRT(E223)</f>
        <v>60.7879661282913</v>
      </c>
      <c r="H223" s="53" t="n">
        <f aca="false">ASTROS.MONTEZUMA.CALCTOOLS.CALCFUNCTIONS.PYTHON.INTERPOLATIONIMPL.INTERPO2(D223,G223,Débit!A$1:AZ$38)</f>
        <v>0.489725242118057</v>
      </c>
      <c r="I223" s="54" t="n">
        <f aca="false">H223*Dr^2*SQRT(E223)</f>
        <v>118.573823169768</v>
      </c>
      <c r="J223" s="55" t="n">
        <f aca="false">I223/Ac</f>
        <v>4.99083902909695</v>
      </c>
      <c r="K223" s="50" t="n">
        <f aca="false">(c_/g)*(J222-J223)</f>
        <v>14.5092897599791</v>
      </c>
      <c r="L223" s="68" t="n">
        <f aca="false">2*H0-L219+K220+K221+K222+K223</f>
        <v>228.99858562313</v>
      </c>
      <c r="M223" s="57" t="n">
        <f aca="false">ASTROS.MONTEZUMA.CALCTOOLS.CALCFUNCTIONS.PYTHON.INTERPOLATIONIMPL.INTERPO2(D223,G223,Rendement!A$1:AZ$38)</f>
        <v>0.904512951407024</v>
      </c>
      <c r="N223" s="58" t="n">
        <f aca="false">M223+Δη</f>
        <v>0.924512951407024</v>
      </c>
      <c r="O223" s="59" t="n">
        <f aca="false">ρ*g*L223*I223*N223</f>
        <v>246302710.932191</v>
      </c>
      <c r="P223" s="59" t="n">
        <f aca="false">O223/(2*PI()*F223/60)</f>
        <v>10227432.0254697</v>
      </c>
      <c r="Q223" s="52" t="n">
        <v>0</v>
      </c>
      <c r="R223" s="70" t="n">
        <f aca="false">R222+((C223-C222)*(P223-Q223)/I)*(30*L_/(PI()*c_))</f>
        <v>229.971317266258</v>
      </c>
      <c r="S223" s="63" t="n">
        <f aca="false">(E223-L223)^2+(F223-R223)^2</f>
        <v>2.78289704600501E-008</v>
      </c>
    </row>
    <row r="224" customFormat="false" ht="15.8" hidden="false" customHeight="false" outlineLevel="0" collapsed="false">
      <c r="B224" s="49" t="n">
        <v>4.25</v>
      </c>
      <c r="C224" s="50" t="n">
        <f aca="false">E$14*B224</f>
        <v>3.4</v>
      </c>
      <c r="D224" s="41" t="n">
        <f aca="false">g0*(1-C224/tp)</f>
        <v>18.15</v>
      </c>
      <c r="E224" s="50" t="n">
        <v>231.102165399473</v>
      </c>
      <c r="F224" s="50" t="n">
        <v>231.48534810338</v>
      </c>
      <c r="G224" s="50" t="n">
        <f aca="false">F224*Dr/SQRT(E224)</f>
        <v>60.9090030980119</v>
      </c>
      <c r="H224" s="53" t="n">
        <f aca="false">ASTROS.MONTEZUMA.CALCTOOLS.CALCFUNCTIONS.PYTHON.INTERPOLATIONIMPL.INTERPO2(D224,G224,Débit!A$1:AZ$38)</f>
        <v>0.47328486241126</v>
      </c>
      <c r="I224" s="54" t="n">
        <f aca="false">H224*Dr^2*SQRT(E224)</f>
        <v>115.118362729828</v>
      </c>
      <c r="J224" s="55" t="n">
        <f aca="false">I224/Ac</f>
        <v>4.84539675215815</v>
      </c>
      <c r="K224" s="50" t="n">
        <f aca="false">(c_/g)*(J223-J224)</f>
        <v>14.8251645623363</v>
      </c>
      <c r="L224" s="68" t="n">
        <f aca="false">2*H0-L220+K221+K222+K223+K224</f>
        <v>231.102332590854</v>
      </c>
      <c r="M224" s="57" t="n">
        <f aca="false">ASTROS.MONTEZUMA.CALCTOOLS.CALCFUNCTIONS.PYTHON.INTERPOLATIONIMPL.INTERPO2(D224,G224,Rendement!A$1:AZ$38)</f>
        <v>0.900377789118857</v>
      </c>
      <c r="N224" s="58" t="n">
        <f aca="false">M224+Δη</f>
        <v>0.920377789118857</v>
      </c>
      <c r="O224" s="59" t="n">
        <f aca="false">ρ*g*L224*I224*N224</f>
        <v>240242385.830855</v>
      </c>
      <c r="P224" s="59" t="n">
        <f aca="false">O224/(2*PI()*F224/60)</f>
        <v>9910544.28933318</v>
      </c>
      <c r="Q224" s="52" t="n">
        <v>0</v>
      </c>
      <c r="R224" s="70" t="n">
        <f aca="false">R223+((C224-C223)*(P224-Q224)/I)*(30*L_/(PI()*c_))</f>
        <v>231.485536894141</v>
      </c>
      <c r="S224" s="63" t="n">
        <f aca="false">(E224-L224)^2+(F224-R224)^2</f>
        <v>6.35949095967409E-008</v>
      </c>
    </row>
    <row r="225" customFormat="false" ht="15.8" hidden="false" customHeight="false" outlineLevel="0" collapsed="false">
      <c r="B225" s="49" t="n">
        <v>4.5</v>
      </c>
      <c r="C225" s="50" t="n">
        <f aca="false">E$14*B225</f>
        <v>3.6</v>
      </c>
      <c r="D225" s="41" t="n">
        <f aca="false">g0*(1-C225/tp)</f>
        <v>17.6</v>
      </c>
      <c r="E225" s="50" t="n">
        <v>232.937716246463</v>
      </c>
      <c r="F225" s="50" t="n">
        <v>232.946656109123</v>
      </c>
      <c r="G225" s="50" t="n">
        <f aca="false">F225*Dr/SQRT(E225)</f>
        <v>61.0515318484159</v>
      </c>
      <c r="H225" s="53" t="n">
        <f aca="false">ASTROS.MONTEZUMA.CALCTOOLS.CALCFUNCTIONS.PYTHON.INTERPOLATIONIMPL.INTERPO2(D225,G225,Débit!A$1:AZ$38)</f>
        <v>0.456558359509001</v>
      </c>
      <c r="I225" s="54" t="n">
        <f aca="false">H225*Dr^2*SQRT(E225)</f>
        <v>111.490070053321</v>
      </c>
      <c r="J225" s="55" t="n">
        <f aca="false">I225/Ac</f>
        <v>4.69267986899777</v>
      </c>
      <c r="K225" s="50" t="n">
        <f aca="false">(c_/g)*(J224-J225)</f>
        <v>15.5666768421982</v>
      </c>
      <c r="L225" s="68" t="n">
        <f aca="false">2*H0-L221+K222+K223+K224+K225</f>
        <v>232.937840649961</v>
      </c>
      <c r="M225" s="57" t="n">
        <f aca="false">ASTROS.MONTEZUMA.CALCTOOLS.CALCFUNCTIONS.PYTHON.INTERPOLATIONIMPL.INTERPO2(D225,G225,Rendement!A$1:AZ$38)</f>
        <v>0.895516081759889</v>
      </c>
      <c r="N225" s="58" t="n">
        <f aca="false">M225+Δη</f>
        <v>0.915516081759889</v>
      </c>
      <c r="O225" s="59" t="n">
        <f aca="false">ρ*g*L225*I225*N225</f>
        <v>233279609.889263</v>
      </c>
      <c r="P225" s="59" t="n">
        <f aca="false">O225/(2*PI()*F225/60)</f>
        <v>9562945.52321015</v>
      </c>
      <c r="Q225" s="52" t="n">
        <v>0</v>
      </c>
      <c r="R225" s="70" t="n">
        <f aca="false">R224+((C225-C224)*(P225-Q225)/I)*(30*L_/(PI()*c_))</f>
        <v>232.946647342657</v>
      </c>
      <c r="S225" s="63" t="n">
        <f aca="false">(E225-L225)^2+(F225-R225)^2</f>
        <v>1.55530810853977E-008</v>
      </c>
    </row>
    <row r="226" customFormat="false" ht="15.8" hidden="false" customHeight="false" outlineLevel="0" collapsed="false">
      <c r="B226" s="49" t="n">
        <v>4.75</v>
      </c>
      <c r="C226" s="50" t="n">
        <f aca="false">E$14*B226</f>
        <v>3.8</v>
      </c>
      <c r="D226" s="41" t="n">
        <f aca="false">g0*(1-C226/tp)</f>
        <v>17.05</v>
      </c>
      <c r="E226" s="50" t="n">
        <v>234.335077715975</v>
      </c>
      <c r="F226" s="50" t="n">
        <v>234.349099578052</v>
      </c>
      <c r="G226" s="50" t="n">
        <f aca="false">F226*Dr/SQRT(E226)</f>
        <v>61.2356918509658</v>
      </c>
      <c r="H226" s="53" t="n">
        <f aca="false">ASTROS.MONTEZUMA.CALCTOOLS.CALCFUNCTIONS.PYTHON.INTERPOLATIONIMPL.INTERPO2(D226,G226,Débit!A$1:AZ$38)</f>
        <v>0.439504148904681</v>
      </c>
      <c r="I226" s="54" t="n">
        <f aca="false">H226*Dr^2*SQRT(E226)</f>
        <v>107.646921270481</v>
      </c>
      <c r="J226" s="55" t="n">
        <f aca="false">I226/Ac</f>
        <v>4.53091957125847</v>
      </c>
      <c r="K226" s="50" t="n">
        <f aca="false">(c_/g)*(J225-J226)</f>
        <v>16.488486594903</v>
      </c>
      <c r="L226" s="68" t="n">
        <f aca="false">2*H0-L222+K223+K224+K225+K226</f>
        <v>234.335092215807</v>
      </c>
      <c r="M226" s="57" t="n">
        <f aca="false">ASTROS.MONTEZUMA.CALCTOOLS.CALCFUNCTIONS.PYTHON.INTERPOLATIONIMPL.INTERPO2(D226,G226,Rendement!A$1:AZ$38)</f>
        <v>0.890070820313041</v>
      </c>
      <c r="N226" s="58" t="n">
        <f aca="false">M226+Δη</f>
        <v>0.910070820313041</v>
      </c>
      <c r="O226" s="59" t="n">
        <f aca="false">ρ*g*L226*I226*N226</f>
        <v>225241651.309738</v>
      </c>
      <c r="P226" s="59" t="n">
        <f aca="false">O226/(2*PI()*F226/60)</f>
        <v>9178184.7493345</v>
      </c>
      <c r="Q226" s="52" t="n">
        <v>0</v>
      </c>
      <c r="R226" s="70" t="n">
        <f aca="false">R225+((C226-C225)*(P226-Q226)/I)*(30*L_/(PI()*c_))</f>
        <v>234.348970675266</v>
      </c>
      <c r="S226" s="63" t="n">
        <f aca="false">(E226-L226)^2+(F226-R226)^2</f>
        <v>1.68261734676444E-008</v>
      </c>
    </row>
    <row r="227" customFormat="false" ht="15.8" hidden="false" customHeight="false" outlineLevel="0" collapsed="false">
      <c r="B227" s="49" t="n">
        <v>5</v>
      </c>
      <c r="C227" s="50" t="n">
        <f aca="false">E$14*B227</f>
        <v>4</v>
      </c>
      <c r="D227" s="41" t="n">
        <f aca="false">g0*(1-C227/tp)</f>
        <v>16.5</v>
      </c>
      <c r="E227" s="50" t="n">
        <v>235.127344093739</v>
      </c>
      <c r="F227" s="50" t="n">
        <v>235.687183660408</v>
      </c>
      <c r="G227" s="50" t="n">
        <f aca="false">F227*Dr/SQRT(E227)</f>
        <v>61.4814907051966</v>
      </c>
      <c r="H227" s="53" t="n">
        <f aca="false">ASTROS.MONTEZUMA.CALCTOOLS.CALCFUNCTIONS.PYTHON.INTERPOLATIONIMPL.INTERPO2(D227,G227,Débit!A$1:AZ$38)</f>
        <v>0.422379473440517</v>
      </c>
      <c r="I227" s="54" t="n">
        <f aca="false">H227*Dr^2*SQRT(E227)</f>
        <v>103.627341382206</v>
      </c>
      <c r="J227" s="55" t="n">
        <f aca="false">I227/Ac</f>
        <v>4.36173318887917</v>
      </c>
      <c r="K227" s="50" t="n">
        <f aca="false">(c_/g)*(J226-J227)</f>
        <v>17.2454393129092</v>
      </c>
      <c r="L227" s="68" t="n">
        <f aca="false">2*H0-L223+K224+K225+K226+K227</f>
        <v>235.127181689217</v>
      </c>
      <c r="M227" s="57" t="n">
        <f aca="false">ASTROS.MONTEZUMA.CALCTOOLS.CALCFUNCTIONS.PYTHON.INTERPOLATIONIMPL.INTERPO2(D227,G227,Rendement!A$1:AZ$38)</f>
        <v>0.884263342837686</v>
      </c>
      <c r="N227" s="58" t="n">
        <f aca="false">M227+Δη</f>
        <v>0.904263342837687</v>
      </c>
      <c r="O227" s="59" t="n">
        <f aca="false">ρ*g*L227*I227*N227</f>
        <v>216175608.247068</v>
      </c>
      <c r="P227" s="59" t="n">
        <f aca="false">O227/(2*PI()*F227/60)</f>
        <v>8758749.48159883</v>
      </c>
      <c r="Q227" s="52" t="n">
        <v>0</v>
      </c>
      <c r="R227" s="70" t="n">
        <f aca="false">R226+((C227-C226)*(P227-Q227)/I)*(30*L_/(PI()*c_))</f>
        <v>235.687209019554</v>
      </c>
      <c r="S227" s="63" t="n">
        <f aca="false">(E227-L227)^2+(F227-R227)^2</f>
        <v>2.70183150215402E-008</v>
      </c>
    </row>
    <row r="228" customFormat="false" ht="15.8" hidden="false" customHeight="false" outlineLevel="0" collapsed="false">
      <c r="B228" s="49" t="n">
        <v>5.25</v>
      </c>
      <c r="C228" s="50" t="n">
        <f aca="false">E$14*B228</f>
        <v>4.2</v>
      </c>
      <c r="D228" s="41" t="n">
        <f aca="false">g0*(1-C228/tp)</f>
        <v>15.95</v>
      </c>
      <c r="E228" s="50" t="n">
        <v>235.269126656349</v>
      </c>
      <c r="F228" s="50" t="n">
        <v>236.958621608206</v>
      </c>
      <c r="G228" s="50" t="n">
        <f aca="false">F228*Dr/SQRT(E228)</f>
        <v>61.7945303753969</v>
      </c>
      <c r="H228" s="53" t="n">
        <f aca="false">ASTROS.MONTEZUMA.CALCTOOLS.CALCFUNCTIONS.PYTHON.INTERPOLATIONIMPL.INTERPO2(D228,G228,Débit!A$1:AZ$38)</f>
        <v>0.406039366262197</v>
      </c>
      <c r="I228" s="54" t="n">
        <f aca="false">H228*Dr^2*SQRT(E228)</f>
        <v>99.6484606270896</v>
      </c>
      <c r="J228" s="55" t="n">
        <f aca="false">I228/Ac</f>
        <v>4.19425985594696</v>
      </c>
      <c r="K228" s="50" t="n">
        <f aca="false">(c_/g)*(J227-J228)</f>
        <v>17.0708254352192</v>
      </c>
      <c r="L228" s="71" t="n">
        <f aca="false">2*H0-L224+K225+K226+K227+K228</f>
        <v>235.269095594375</v>
      </c>
      <c r="M228" s="57" t="n">
        <f aca="false">ASTROS.MONTEZUMA.CALCTOOLS.CALCFUNCTIONS.PYTHON.INTERPOLATIONIMPL.INTERPO2(D228,G228,Rendement!A$1:AZ$38)</f>
        <v>0.877736936453533</v>
      </c>
      <c r="N228" s="58" t="n">
        <f aca="false">M228+Δη</f>
        <v>0.897736936453533</v>
      </c>
      <c r="O228" s="59" t="n">
        <f aca="false">ρ*g*L228*I228*N228</f>
        <v>206499564.759007</v>
      </c>
      <c r="P228" s="59" t="n">
        <f aca="false">O228/(2*PI()*F228/60)</f>
        <v>8321814.05884309</v>
      </c>
      <c r="Q228" s="52" t="n">
        <v>0</v>
      </c>
      <c r="R228" s="70" t="n">
        <f aca="false">R227+((C228-C227)*(P228-Q228)/I)*(30*L_/(PI()*c_))</f>
        <v>236.958688548792</v>
      </c>
      <c r="S228" s="63" t="n">
        <f aca="false">(E228-L228)^2+(F228-R228)^2</f>
        <v>5.44588819393223E-009</v>
      </c>
    </row>
    <row r="229" customFormat="false" ht="15.8" hidden="false" customHeight="false" outlineLevel="0" collapsed="false">
      <c r="B229" s="49" t="n">
        <v>5.5</v>
      </c>
      <c r="C229" s="50" t="n">
        <f aca="false">E$14*B229</f>
        <v>4.4</v>
      </c>
      <c r="D229" s="41" t="n">
        <f aca="false">g0*(1-C229/tp)</f>
        <v>15.4</v>
      </c>
      <c r="E229" s="50" t="n">
        <v>235.080222530572</v>
      </c>
      <c r="F229" s="50" t="n">
        <v>238.161491094799</v>
      </c>
      <c r="G229" s="50" t="n">
        <f aca="false">F229*Dr/SQRT(E229)</f>
        <v>62.1331662532622</v>
      </c>
      <c r="H229" s="53" t="n">
        <f aca="false">ASTROS.MONTEZUMA.CALCTOOLS.CALCFUNCTIONS.PYTHON.INTERPOLATIONIMPL.INTERPO2(D229,G229,Débit!A$1:AZ$38)</f>
        <v>0.38984787518928</v>
      </c>
      <c r="I229" s="54" t="n">
        <f aca="false">H229*Dr^2*SQRT(E229)</f>
        <v>95.6363958036979</v>
      </c>
      <c r="J229" s="55" t="n">
        <f aca="false">I229/Ac</f>
        <v>4.02538978688305</v>
      </c>
      <c r="K229" s="50" t="n">
        <f aca="false">(c_/g)*(J228-J229)</f>
        <v>17.213196989339</v>
      </c>
      <c r="L229" s="68" t="n">
        <f aca="false">2*H0-L225+K226+K227+K228+K229</f>
        <v>235.08010768241</v>
      </c>
      <c r="M229" s="57" t="n">
        <f aca="false">ASTROS.MONTEZUMA.CALCTOOLS.CALCFUNCTIONS.PYTHON.INTERPOLATIONIMPL.INTERPO2(D229,G229,Rendement!A$1:AZ$38)</f>
        <v>0.870175412876932</v>
      </c>
      <c r="N229" s="58" t="n">
        <f aca="false">M229+Δη</f>
        <v>0.890175412876932</v>
      </c>
      <c r="O229" s="59" t="n">
        <f aca="false">ρ*g*L229*I229*N229</f>
        <v>196358291.991837</v>
      </c>
      <c r="P229" s="59" t="n">
        <f aca="false">O229/(2*PI()*F229/60)</f>
        <v>7873160.17646444</v>
      </c>
      <c r="Q229" s="52" t="n">
        <v>0</v>
      </c>
      <c r="R229" s="70" t="n">
        <f aca="false">R228+((C229-C228)*(P229-Q229)/I)*(30*L_/(PI()*c_))</f>
        <v>238.161618814237</v>
      </c>
      <c r="S229" s="63" t="n">
        <f aca="false">(E229-L229)^2+(F229-R229)^2</f>
        <v>2.95023553367022E-008</v>
      </c>
    </row>
    <row r="230" customFormat="false" ht="15.8" hidden="false" customHeight="false" outlineLevel="0" collapsed="false">
      <c r="B230" s="49" t="n">
        <v>5.75</v>
      </c>
      <c r="C230" s="50" t="n">
        <f aca="false">E$14*B230</f>
        <v>4.6</v>
      </c>
      <c r="D230" s="41" t="n">
        <f aca="false">g0*(1-C230/tp)</f>
        <v>14.85</v>
      </c>
      <c r="E230" s="50" t="n">
        <v>234.51000205473</v>
      </c>
      <c r="F230" s="50" t="n">
        <v>239.294523429316</v>
      </c>
      <c r="G230" s="50" t="n">
        <f aca="false">F230*Dr/SQRT(E230)</f>
        <v>62.5046122579346</v>
      </c>
      <c r="H230" s="53" t="n">
        <f aca="false">ASTROS.MONTEZUMA.CALCTOOLS.CALCFUNCTIONS.PYTHON.INTERPOLATIONIMPL.INTERPO2(D230,G230,Débit!A$1:AZ$38)</f>
        <v>0.373849849194147</v>
      </c>
      <c r="I230" s="54" t="n">
        <f aca="false">H230*Dr^2*SQRT(E230)</f>
        <v>91.6005070503166</v>
      </c>
      <c r="J230" s="55" t="n">
        <f aca="false">I230/Ac</f>
        <v>3.85551695518199</v>
      </c>
      <c r="K230" s="50" t="n">
        <f aca="false">(c_/g)*(J229-J230)</f>
        <v>17.315410193268</v>
      </c>
      <c r="L230" s="68" t="n">
        <f aca="false">2*H0-L226+K227+K228+K229+K230</f>
        <v>234.509779714929</v>
      </c>
      <c r="M230" s="57" t="n">
        <f aca="false">ASTROS.MONTEZUMA.CALCTOOLS.CALCFUNCTIONS.PYTHON.INTERPOLATIONIMPL.INTERPO2(D230,G230,Rendement!A$1:AZ$38)</f>
        <v>0.861692368778224</v>
      </c>
      <c r="N230" s="58" t="n">
        <f aca="false">M230+Δη</f>
        <v>0.881692368778224</v>
      </c>
      <c r="O230" s="59" t="n">
        <f aca="false">ρ*g*L230*I230*N230</f>
        <v>185827715.432624</v>
      </c>
      <c r="P230" s="59" t="n">
        <f aca="false">O230/(2*PI()*F230/60)</f>
        <v>7415648.06015604</v>
      </c>
      <c r="Q230" s="52" t="n">
        <v>0</v>
      </c>
      <c r="R230" s="70" t="n">
        <f aca="false">R229+((C230-C229)*(P230-Q230)/I)*(30*L_/(PI()*c_))</f>
        <v>239.29464637744</v>
      </c>
      <c r="S230" s="63" t="n">
        <f aca="false">(E230-L230)^2+(F230-R230)^2</f>
        <v>6.4551228450948E-008</v>
      </c>
    </row>
    <row r="231" customFormat="false" ht="15.8" hidden="false" customHeight="false" outlineLevel="0" collapsed="false">
      <c r="B231" s="49" t="n">
        <v>6</v>
      </c>
      <c r="C231" s="50" t="n">
        <f aca="false">E$14*B231</f>
        <v>4.8</v>
      </c>
      <c r="D231" s="41" t="n">
        <f aca="false">g0*(1-C231/tp)</f>
        <v>14.3</v>
      </c>
      <c r="E231" s="50" t="n">
        <v>233.680665926171</v>
      </c>
      <c r="F231" s="50" t="n">
        <v>240.358708780219</v>
      </c>
      <c r="G231" s="50" t="n">
        <f aca="false">F231*Dr/SQRT(E231)</f>
        <v>62.8938908785024</v>
      </c>
      <c r="H231" s="53" t="n">
        <f aca="false">ASTROS.MONTEZUMA.CALCTOOLS.CALCFUNCTIONS.PYTHON.INTERPOLATIONIMPL.INTERPO2(D231,G231,Débit!A$1:AZ$38)</f>
        <v>0.358113885094237</v>
      </c>
      <c r="I231" s="54" t="n">
        <f aca="false">H231*Dr^2*SQRT(E231)</f>
        <v>87.5895981020338</v>
      </c>
      <c r="J231" s="55" t="n">
        <f aca="false">I231/Ac</f>
        <v>3.68669553755271</v>
      </c>
      <c r="K231" s="50" t="n">
        <f aca="false">(c_/g)*(J230-J231)</f>
        <v>17.2082378705756</v>
      </c>
      <c r="L231" s="68" t="n">
        <f aca="false">2*H0-L227+K228+K229+K230+K231</f>
        <v>233.680488799185</v>
      </c>
      <c r="M231" s="57" t="n">
        <f aca="false">ASTROS.MONTEZUMA.CALCTOOLS.CALCFUNCTIONS.PYTHON.INTERPOLATIONIMPL.INTERPO2(D231,G231,Rendement!A$1:AZ$38)</f>
        <v>0.852963379942543</v>
      </c>
      <c r="N231" s="58" t="n">
        <f aca="false">M231+Δη</f>
        <v>0.872963379942543</v>
      </c>
      <c r="O231" s="59" t="n">
        <f aca="false">ρ*g*L231*I231*N231</f>
        <v>175309552.5256</v>
      </c>
      <c r="P231" s="59" t="n">
        <f aca="false">O231/(2*PI()*F231/60)</f>
        <v>6964935.53254777</v>
      </c>
      <c r="Q231" s="52" t="n">
        <v>0</v>
      </c>
      <c r="R231" s="70" t="n">
        <f aca="false">R230+((C231-C230)*(P231-Q231)/I)*(30*L_/(PI()*c_))</f>
        <v>240.358810139029</v>
      </c>
      <c r="S231" s="63" t="n">
        <f aca="false">(E231-L231)^2+(F231-R231)^2</f>
        <v>4.16475775888653E-008</v>
      </c>
    </row>
    <row r="232" customFormat="false" ht="15.8" hidden="false" customHeight="false" outlineLevel="0" collapsed="false">
      <c r="B232" s="49" t="n">
        <v>6.25</v>
      </c>
      <c r="C232" s="50" t="n">
        <f aca="false">E$14*B232</f>
        <v>5</v>
      </c>
      <c r="D232" s="41" t="n">
        <f aca="false">g0*(1-C232/tp)</f>
        <v>13.75</v>
      </c>
      <c r="E232" s="50" t="n">
        <v>233.054480382323</v>
      </c>
      <c r="F232" s="50" t="n">
        <v>241.359256120016</v>
      </c>
      <c r="G232" s="50" t="n">
        <f aca="false">F232*Dr/SQRT(E232)</f>
        <v>63.2404893391673</v>
      </c>
      <c r="H232" s="53" t="n">
        <f aca="false">ASTROS.MONTEZUMA.CALCTOOLS.CALCFUNCTIONS.PYTHON.INTERPOLATIONIMPL.INTERPO2(D232,G232,Débit!A$1:AZ$38)</f>
        <v>0.342766576189033</v>
      </c>
      <c r="I232" s="54" t="n">
        <f aca="false">H232*Dr^2*SQRT(E232)</f>
        <v>83.7234618176069</v>
      </c>
      <c r="J232" s="55" t="n">
        <f aca="false">I232/Ac</f>
        <v>3.52396768291906</v>
      </c>
      <c r="K232" s="50" t="n">
        <f aca="false">(c_/g)*(J231-J232)</f>
        <v>16.5871112210026</v>
      </c>
      <c r="L232" s="68" t="n">
        <f aca="false">2*H0-L228+K229+K230+K231+K232</f>
        <v>233.05486067981</v>
      </c>
      <c r="M232" s="57" t="n">
        <f aca="false">ASTROS.MONTEZUMA.CALCTOOLS.CALCFUNCTIONS.PYTHON.INTERPOLATIONIMPL.INTERPO2(D232,G232,Rendement!A$1:AZ$38)</f>
        <v>0.844531846605469</v>
      </c>
      <c r="N232" s="58" t="n">
        <f aca="false">M232+Δη</f>
        <v>0.864531846605469</v>
      </c>
      <c r="O232" s="59" t="n">
        <f aca="false">ρ*g*L232*I232*N232</f>
        <v>165508730.620604</v>
      </c>
      <c r="P232" s="59" t="n">
        <f aca="false">O232/(2*PI()*F232/60)</f>
        <v>6548296.43410129</v>
      </c>
      <c r="Q232" s="52" t="n">
        <v>0</v>
      </c>
      <c r="R232" s="70" t="n">
        <f aca="false">R231+((C232-C231)*(P232-Q232)/I)*(30*L_/(PI()*c_))</f>
        <v>241.359316135494</v>
      </c>
      <c r="S232" s="63" t="n">
        <f aca="false">(E232-L232)^2+(F232-R232)^2</f>
        <v>1.48228036272471E-007</v>
      </c>
    </row>
    <row r="233" customFormat="false" ht="15.8" hidden="false" customHeight="false" outlineLevel="0" collapsed="false">
      <c r="B233" s="49" t="n">
        <v>6.5</v>
      </c>
      <c r="C233" s="50" t="n">
        <f aca="false">E$14*B233</f>
        <v>5.2</v>
      </c>
      <c r="D233" s="41" t="n">
        <f aca="false">g0*(1-C233/tp)</f>
        <v>13.2</v>
      </c>
      <c r="E233" s="50" t="n">
        <v>232.363066618839</v>
      </c>
      <c r="F233" s="50" t="n">
        <v>242.298226033994</v>
      </c>
      <c r="G233" s="50" t="n">
        <f aca="false">F233*Dr/SQRT(E233)</f>
        <v>63.5809007251403</v>
      </c>
      <c r="H233" s="53" t="n">
        <f aca="false">ASTROS.MONTEZUMA.CALCTOOLS.CALCFUNCTIONS.PYTHON.INTERPOLATIONIMPL.INTERPO2(D233,G233,Débit!A$1:AZ$38)</f>
        <v>0.327667551836812</v>
      </c>
      <c r="I233" s="54" t="n">
        <f aca="false">H233*Dr^2*SQRT(E233)</f>
        <v>79.9165944574989</v>
      </c>
      <c r="J233" s="55" t="n">
        <f aca="false">I233/Ac</f>
        <v>3.3637344907058</v>
      </c>
      <c r="K233" s="50" t="n">
        <f aca="false">(c_/g)*(J232-J233)</f>
        <v>16.332826279319</v>
      </c>
      <c r="L233" s="68" t="n">
        <f aca="false">2*H0-L229+K230+K231+K232+K233</f>
        <v>232.363477881755</v>
      </c>
      <c r="M233" s="57" t="n">
        <f aca="false">ASTROS.MONTEZUMA.CALCTOOLS.CALCFUNCTIONS.PYTHON.INTERPOLATIONIMPL.INTERPO2(D233,G233,Rendement!A$1:AZ$38)</f>
        <v>0.836110326633574</v>
      </c>
      <c r="N233" s="58" t="n">
        <f aca="false">M233+Δη</f>
        <v>0.856110326633574</v>
      </c>
      <c r="O233" s="59" t="n">
        <f aca="false">ρ*g*L233*I233*N233</f>
        <v>155980081.124915</v>
      </c>
      <c r="P233" s="59" t="n">
        <f aca="false">O233/(2*PI()*F233/60)</f>
        <v>6147383.24945611</v>
      </c>
      <c r="Q233" s="52" t="n">
        <v>0</v>
      </c>
      <c r="R233" s="70" t="n">
        <f aca="false">R232+((C233-C232)*(P233-Q233)/I)*(30*L_/(PI()*c_))</f>
        <v>242.298567109476</v>
      </c>
      <c r="S233" s="63" t="n">
        <f aca="false">(E233-L233)^2+(F233-R233)^2</f>
        <v>2.85469671569536E-007</v>
      </c>
    </row>
    <row r="234" customFormat="false" ht="15.8" hidden="false" customHeight="false" outlineLevel="0" collapsed="false">
      <c r="B234" s="49" t="n">
        <v>6.75</v>
      </c>
      <c r="C234" s="50" t="n">
        <f aca="false">E$14*B234</f>
        <v>5.4</v>
      </c>
      <c r="D234" s="41" t="n">
        <f aca="false">g0*(1-C234/tp)</f>
        <v>12.65</v>
      </c>
      <c r="E234" s="50" t="n">
        <v>231.652211351581</v>
      </c>
      <c r="F234" s="50" t="n">
        <v>243.178502211891</v>
      </c>
      <c r="G234" s="50" t="n">
        <f aca="false">F234*Dr/SQRT(E234)</f>
        <v>63.9097244960297</v>
      </c>
      <c r="H234" s="53" t="n">
        <f aca="false">ASTROS.MONTEZUMA.CALCTOOLS.CALCFUNCTIONS.PYTHON.INTERPOLATIONIMPL.INTERPO2(D234,G234,Débit!A$1:AZ$38)</f>
        <v>0.31282323986229</v>
      </c>
      <c r="I234" s="54" t="n">
        <f aca="false">H234*Dr^2*SQRT(E234)</f>
        <v>76.1793420595412</v>
      </c>
      <c r="J234" s="55" t="n">
        <f aca="false">I234/Ac</f>
        <v>3.20643143147486</v>
      </c>
      <c r="K234" s="50" t="n">
        <f aca="false">(c_/g)*(J233-J234)</f>
        <v>16.0341531248095</v>
      </c>
      <c r="L234" s="68" t="n">
        <f aca="false">2*H0-L230+K231+K232+K233+K234</f>
        <v>231.652548780778</v>
      </c>
      <c r="M234" s="57" t="n">
        <f aca="false">ASTROS.MONTEZUMA.CALCTOOLS.CALCFUNCTIONS.PYTHON.INTERPOLATIONIMPL.INTERPO2(D234,G234,Rendement!A$1:AZ$38)</f>
        <v>0.827743832346608</v>
      </c>
      <c r="N234" s="58" t="n">
        <f aca="false">M234+Δη</f>
        <v>0.847743832346608</v>
      </c>
      <c r="O234" s="59" t="n">
        <f aca="false">ρ*g*L234*I234*N234</f>
        <v>146782239.166181</v>
      </c>
      <c r="P234" s="59" t="n">
        <f aca="false">O234/(2*PI()*F234/60)</f>
        <v>5763943.45114581</v>
      </c>
      <c r="Q234" s="52" t="n">
        <v>0</v>
      </c>
      <c r="R234" s="70" t="n">
        <f aca="false">R233+((C234-C233)*(P234-Q234)/I)*(30*L_/(PI()*c_))</f>
        <v>243.17923279775</v>
      </c>
      <c r="S234" s="63" t="n">
        <f aca="false">(E234-L234)^2+(F234-R234)^2</f>
        <v>6.47614161186153E-007</v>
      </c>
    </row>
    <row r="235" customFormat="false" ht="15.8" hidden="false" customHeight="false" outlineLevel="0" collapsed="false">
      <c r="B235" s="49" t="n">
        <v>7</v>
      </c>
      <c r="C235" s="50" t="n">
        <f aca="false">E$14*B235</f>
        <v>5.6</v>
      </c>
      <c r="D235" s="41" t="n">
        <f aca="false">g0*(1-C235/tp)</f>
        <v>12.1</v>
      </c>
      <c r="E235" s="50" t="n">
        <v>230.973051671754</v>
      </c>
      <c r="F235" s="50" t="n">
        <v>244.003684495644</v>
      </c>
      <c r="G235" s="50" t="n">
        <f aca="false">F235*Dr/SQRT(E235)</f>
        <v>64.2208012064121</v>
      </c>
      <c r="H235" s="53" t="n">
        <f aca="false">ASTROS.MONTEZUMA.CALCTOOLS.CALCFUNCTIONS.PYTHON.INTERPOLATIONIMPL.INTERPO2(D235,G235,Débit!A$1:AZ$38)</f>
        <v>0.298234367788251</v>
      </c>
      <c r="I235" s="54" t="n">
        <f aca="false">H235*Dr^2*SQRT(E235)</f>
        <v>72.5200889098059</v>
      </c>
      <c r="J235" s="55" t="n">
        <f aca="false">I235/Ac</f>
        <v>3.05241140455123</v>
      </c>
      <c r="K235" s="50" t="n">
        <f aca="false">(c_/g)*(J234-J235)</f>
        <v>15.6995083760897</v>
      </c>
      <c r="L235" s="68" t="n">
        <f aca="false">2*H0-L231+K232+K233+K234+K235</f>
        <v>230.973110202036</v>
      </c>
      <c r="M235" s="57" t="n">
        <f aca="false">ASTROS.MONTEZUMA.CALCTOOLS.CALCFUNCTIONS.PYTHON.INTERPOLATIONIMPL.INTERPO2(D235,G235,Rendement!A$1:AZ$38)</f>
        <v>0.819484840369667</v>
      </c>
      <c r="N235" s="58" t="n">
        <f aca="false">M235+Δη</f>
        <v>0.839484840369667</v>
      </c>
      <c r="O235" s="59" t="n">
        <f aca="false">ρ*g*L235*I235*N235</f>
        <v>137964444.819475</v>
      </c>
      <c r="P235" s="59" t="n">
        <f aca="false">O235/(2*PI()*F235/60)</f>
        <v>5399358.63903085</v>
      </c>
      <c r="Q235" s="52" t="n">
        <v>0</v>
      </c>
      <c r="R235" s="70" t="n">
        <f aca="false">R234+((C235-C234)*(P235-Q235)/I)*(30*L_/(PI()*c_))</f>
        <v>244.004194030001</v>
      </c>
      <c r="S235" s="63" t="n">
        <f aca="false">(E235-L235)^2+(F235-R235)^2</f>
        <v>2.6305105511271E-007</v>
      </c>
    </row>
    <row r="236" customFormat="false" ht="15.8" hidden="false" customHeight="false" outlineLevel="0" collapsed="false">
      <c r="B236" s="49" t="n">
        <v>7.25</v>
      </c>
      <c r="C236" s="50" t="n">
        <f aca="false">E$14*B236</f>
        <v>5.8</v>
      </c>
      <c r="D236" s="41" t="n">
        <f aca="false">g0*(1-C236/tp)</f>
        <v>11.55</v>
      </c>
      <c r="E236" s="50" t="n">
        <v>230.364967511775</v>
      </c>
      <c r="F236" s="50" t="n">
        <v>244.775952164325</v>
      </c>
      <c r="G236" s="50" t="n">
        <f aca="false">F236*Dr/SQRT(E236)</f>
        <v>64.5090316154269</v>
      </c>
      <c r="H236" s="53" t="n">
        <f aca="false">ASTROS.MONTEZUMA.CALCTOOLS.CALCFUNCTIONS.PYTHON.INTERPOLATIONIMPL.INTERPO2(D236,G236,Débit!A$1:AZ$38)</f>
        <v>0.283891655286393</v>
      </c>
      <c r="I236" s="54" t="n">
        <f aca="false">H236*Dr^2*SQRT(E236)</f>
        <v>68.941515685803</v>
      </c>
      <c r="J236" s="55" t="n">
        <f aca="false">I236/Ac</f>
        <v>2.90178724116178</v>
      </c>
      <c r="K236" s="50" t="n">
        <f aca="false">(c_/g)*(J235-J236)</f>
        <v>15.3533625594464</v>
      </c>
      <c r="L236" s="68" t="n">
        <f aca="false">2*H0-L232+K233+K234+K235+K236</f>
        <v>230.364989659855</v>
      </c>
      <c r="M236" s="57" t="n">
        <f aca="false">ASTROS.MONTEZUMA.CALCTOOLS.CALCFUNCTIONS.PYTHON.INTERPOLATIONIMPL.INTERPO2(D236,G236,Rendement!A$1:AZ$38)</f>
        <v>0.811378499281682</v>
      </c>
      <c r="N236" s="58" t="n">
        <f aca="false">M236+Δη</f>
        <v>0.831378499281682</v>
      </c>
      <c r="O236" s="59" t="n">
        <f aca="false">ρ*g*L236*I236*N236</f>
        <v>129547984.921247</v>
      </c>
      <c r="P236" s="59" t="n">
        <f aca="false">O236/(2*PI()*F236/60)</f>
        <v>5053977.39904674</v>
      </c>
      <c r="Q236" s="52" t="n">
        <v>0</v>
      </c>
      <c r="R236" s="70" t="n">
        <f aca="false">R235+((C236-C235)*(P236-Q236)/I)*(30*L_/(PI()*c_))</f>
        <v>244.776384895921</v>
      </c>
      <c r="S236" s="63" t="n">
        <f aca="false">(E236-L236)^2+(F236-R236)^2</f>
        <v>1.87747171724953E-007</v>
      </c>
    </row>
    <row r="237" customFormat="false" ht="15.8" hidden="false" customHeight="false" outlineLevel="0" collapsed="false">
      <c r="B237" s="49" t="n">
        <v>7.5</v>
      </c>
      <c r="C237" s="50" t="n">
        <f aca="false">E$14*B237</f>
        <v>6</v>
      </c>
      <c r="D237" s="41" t="n">
        <f aca="false">g0*(1-C237/tp)</f>
        <v>11</v>
      </c>
      <c r="E237" s="50" t="n">
        <v>229.791891832668</v>
      </c>
      <c r="F237" s="50" t="n">
        <v>245.497718513026</v>
      </c>
      <c r="G237" s="50" t="n">
        <f aca="false">F237*Dr/SQRT(E237)</f>
        <v>64.7798743746945</v>
      </c>
      <c r="H237" s="53" t="n">
        <f aca="false">ASTROS.MONTEZUMA.CALCTOOLS.CALCFUNCTIONS.PYTHON.INTERPOLATIONIMPL.INTERPO2(D237,G237,Débit!A$1:AZ$38)</f>
        <v>0.269764894741014</v>
      </c>
      <c r="I237" s="54" t="n">
        <f aca="false">H237*Dr^2*SQRT(E237)</f>
        <v>65.4293741276621</v>
      </c>
      <c r="J237" s="55" t="n">
        <f aca="false">I237/Ac</f>
        <v>2.7539592240202</v>
      </c>
      <c r="K237" s="50" t="n">
        <f aca="false">(c_/g)*(J236-J237)</f>
        <v>15.0683468876795</v>
      </c>
      <c r="L237" s="68" t="n">
        <f aca="false">2*H0-L233+K234+K235+K236+K237</f>
        <v>229.79189306627</v>
      </c>
      <c r="M237" s="57" t="n">
        <f aca="false">ASTROS.MONTEZUMA.CALCTOOLS.CALCFUNCTIONS.PYTHON.INTERPOLATIONIMPL.INTERPO2(D237,G237,Rendement!A$1:AZ$38)</f>
        <v>0.803383402082794</v>
      </c>
      <c r="N237" s="58" t="n">
        <f aca="false">M237+Δη</f>
        <v>0.823383402082794</v>
      </c>
      <c r="O237" s="59" t="n">
        <f aca="false">ρ*g*L237*I237*N237</f>
        <v>121463039.997699</v>
      </c>
      <c r="P237" s="59" t="n">
        <f aca="false">O237/(2*PI()*F237/60)</f>
        <v>4724632.88107745</v>
      </c>
      <c r="Q237" s="52" t="n">
        <v>0</v>
      </c>
      <c r="R237" s="70" t="n">
        <f aca="false">R236+((C237-C236)*(P237-Q237)/I)*(30*L_/(PI()*c_))</f>
        <v>245.498255626146</v>
      </c>
      <c r="S237" s="63" t="n">
        <f aca="false">(E237-L237)^2+(F237-R237)^2</f>
        <v>2.88492025085778E-007</v>
      </c>
    </row>
    <row r="238" customFormat="false" ht="15.8" hidden="false" customHeight="false" outlineLevel="0" collapsed="false">
      <c r="B238" s="49" t="n">
        <v>7.75</v>
      </c>
      <c r="C238" s="50" t="n">
        <f aca="false">E$14*B238</f>
        <v>6.2</v>
      </c>
      <c r="D238" s="41" t="n">
        <f aca="false">g0*(1-C238/tp)</f>
        <v>10.45</v>
      </c>
      <c r="E238" s="50" t="n">
        <v>229.265927925188</v>
      </c>
      <c r="F238" s="50" t="n">
        <v>246.171698489017</v>
      </c>
      <c r="G238" s="50" t="n">
        <f aca="false">F238*Dr/SQRT(E238)</f>
        <v>65.0321863116042</v>
      </c>
      <c r="H238" s="53" t="n">
        <f aca="false">ASTROS.MONTEZUMA.CALCTOOLS.CALCFUNCTIONS.PYTHON.INTERPOLATIONIMPL.INTERPO2(D238,G238,Débit!A$1:AZ$38)</f>
        <v>0.25583779294432</v>
      </c>
      <c r="I238" s="54" t="n">
        <f aca="false">H238*Dr^2*SQRT(E238)</f>
        <v>61.9804094913997</v>
      </c>
      <c r="J238" s="55" t="n">
        <f aca="false">I238/Ac</f>
        <v>2.6087903591183</v>
      </c>
      <c r="K238" s="50" t="n">
        <f aca="false">(c_/g)*(J237-J238)</f>
        <v>14.7972952348912</v>
      </c>
      <c r="L238" s="68" t="n">
        <f aca="false">2*H0-L234+K235+K236+K237+K238</f>
        <v>229.265964277329</v>
      </c>
      <c r="M238" s="57" t="n">
        <f aca="false">ASTROS.MONTEZUMA.CALCTOOLS.CALCFUNCTIONS.PYTHON.INTERPOLATIONIMPL.INTERPO2(D238,G238,Rendement!A$1:AZ$38)</f>
        <v>0.795512121840484</v>
      </c>
      <c r="N238" s="58" t="n">
        <f aca="false">M238+Δη</f>
        <v>0.815512121840484</v>
      </c>
      <c r="O238" s="59" t="n">
        <f aca="false">ρ*g*L238*I238*N238</f>
        <v>113699621.16047</v>
      </c>
      <c r="P238" s="59" t="n">
        <f aca="false">O238/(2*PI()*F238/60)</f>
        <v>4410545.20396185</v>
      </c>
      <c r="Q238" s="52" t="n">
        <v>0</v>
      </c>
      <c r="R238" s="70" t="n">
        <f aca="false">R237+((C238-C237)*(P238-Q238)/I)*(30*L_/(PI()*c_))</f>
        <v>246.172137294249</v>
      </c>
      <c r="S238" s="63" t="n">
        <f aca="false">(E238-L238)^2+(F238-R238)^2</f>
        <v>1.93871509990334E-007</v>
      </c>
    </row>
    <row r="239" customFormat="false" ht="15.8" hidden="false" customHeight="false" outlineLevel="0" collapsed="false">
      <c r="B239" s="49" t="n">
        <v>8</v>
      </c>
      <c r="C239" s="50" t="n">
        <f aca="false">E$14*B239</f>
        <v>6.4</v>
      </c>
      <c r="D239" s="41" t="n">
        <f aca="false">g0*(1-C239/tp)</f>
        <v>9.9</v>
      </c>
      <c r="E239" s="50" t="n">
        <v>228.792886841394</v>
      </c>
      <c r="F239" s="50" t="n">
        <v>246.7999962849</v>
      </c>
      <c r="G239" s="50" t="n">
        <f aca="false">F239*Dr/SQRT(E239)</f>
        <v>65.2655317967933</v>
      </c>
      <c r="H239" s="53" t="n">
        <f aca="false">ASTROS.MONTEZUMA.CALCTOOLS.CALCFUNCTIONS.PYTHON.INTERPOLATIONIMPL.INTERPO2(D239,G239,Débit!A$1:AZ$38)</f>
        <v>0.24209205558736</v>
      </c>
      <c r="I239" s="54" t="n">
        <f aca="false">H239*Dr^2*SQRT(E239)</f>
        <v>58.5897681912397</v>
      </c>
      <c r="J239" s="55" t="n">
        <f aca="false">I239/Ac</f>
        <v>2.46607635629596</v>
      </c>
      <c r="K239" s="50" t="n">
        <f aca="false">(c_/g)*(J238-J239)</f>
        <v>14.547067205784</v>
      </c>
      <c r="L239" s="68" t="n">
        <f aca="false">2*H0-L235+K236+K237+K238+K239</f>
        <v>228.792961685765</v>
      </c>
      <c r="M239" s="57" t="n">
        <f aca="false">ASTROS.MONTEZUMA.CALCTOOLS.CALCFUNCTIONS.PYTHON.INTERPOLATIONIMPL.INTERPO2(D239,G239,Rendement!A$1:AZ$38)</f>
        <v>0.787771534306271</v>
      </c>
      <c r="N239" s="58" t="n">
        <f aca="false">M239+Δη</f>
        <v>0.807771534306271</v>
      </c>
      <c r="O239" s="59" t="n">
        <f aca="false">ρ*g*L239*I239*N239</f>
        <v>106239875.722155</v>
      </c>
      <c r="P239" s="59" t="n">
        <f aca="false">O239/(2*PI()*F239/60)</f>
        <v>4110681.10920002</v>
      </c>
      <c r="Q239" s="52" t="n">
        <v>0</v>
      </c>
      <c r="R239" s="70" t="n">
        <f aca="false">R238+((C239-C238)*(P239-Q239)/I)*(30*L_/(PI()*c_))</f>
        <v>246.800203103533</v>
      </c>
      <c r="S239" s="63" t="n">
        <f aca="false">(E239-L239)^2+(F239-R239)^2</f>
        <v>4.83756267858306E-008</v>
      </c>
    </row>
    <row r="240" customFormat="false" ht="15.8" hidden="false" customHeight="false" outlineLevel="0" collapsed="false">
      <c r="B240" s="49" t="n">
        <v>8.25</v>
      </c>
      <c r="C240" s="50" t="n">
        <f aca="false">E$14*B240</f>
        <v>6.6</v>
      </c>
      <c r="D240" s="41" t="n">
        <f aca="false">g0*(1-C240/tp)</f>
        <v>9.35</v>
      </c>
      <c r="E240" s="50" t="n">
        <v>228.370806739877</v>
      </c>
      <c r="F240" s="50" t="n">
        <v>247.38425365306</v>
      </c>
      <c r="G240" s="50" t="n">
        <f aca="false">F240*Dr/SQRT(E240)</f>
        <v>65.4804644258293</v>
      </c>
      <c r="H240" s="53" t="n">
        <f aca="false">ASTROS.MONTEZUMA.CALCTOOLS.CALCFUNCTIONS.PYTHON.INTERPOLATIONIMPL.INTERPO2(D240,G240,Débit!A$1:AZ$38)</f>
        <v>0.228508476057299</v>
      </c>
      <c r="I240" s="54" t="n">
        <f aca="false">H240*Dr^2*SQRT(E240)</f>
        <v>55.251311289634</v>
      </c>
      <c r="J240" s="55" t="n">
        <f aca="false">I240/Ac</f>
        <v>2.32555882421271</v>
      </c>
      <c r="K240" s="50" t="n">
        <f aca="false">(c_/g)*(J239-J240)</f>
        <v>14.3231774204426</v>
      </c>
      <c r="L240" s="68" t="n">
        <f aca="false">2*H0-L236+K237+K238+K239+K240</f>
        <v>228.370897088943</v>
      </c>
      <c r="M240" s="57" t="n">
        <f aca="false">ASTROS.MONTEZUMA.CALCTOOLS.CALCFUNCTIONS.PYTHON.INTERPOLATIONIMPL.INTERPO2(D240,G240,Rendement!A$1:AZ$38)</f>
        <v>0.780160224535445</v>
      </c>
      <c r="N240" s="58" t="n">
        <f aca="false">M240+Δη</f>
        <v>0.800160224535445</v>
      </c>
      <c r="O240" s="59" t="n">
        <f aca="false">ρ*g*L240*I240*N240</f>
        <v>99059213.6217142</v>
      </c>
      <c r="P240" s="59" t="n">
        <f aca="false">O240/(2*PI()*F240/60)</f>
        <v>3823791.51636764</v>
      </c>
      <c r="Q240" s="52" t="n">
        <v>0</v>
      </c>
      <c r="R240" s="70" t="n">
        <f aca="false">R239+((C240-C239)*(P240-Q240)/I)*(30*L_/(PI()*c_))</f>
        <v>247.384435411868</v>
      </c>
      <c r="S240" s="63" t="n">
        <f aca="false">(E240-L240)^2+(F240-R240)^2</f>
        <v>4.11992180692599E-008</v>
      </c>
    </row>
    <row r="241" customFormat="false" ht="15.8" hidden="false" customHeight="false" outlineLevel="0" collapsed="false">
      <c r="B241" s="49" t="n">
        <v>8.5</v>
      </c>
      <c r="C241" s="50" t="n">
        <f aca="false">t2lsc*B241</f>
        <v>6.8</v>
      </c>
      <c r="D241" s="41" t="n">
        <f aca="false">g0*(1-C241/tp)</f>
        <v>8.8</v>
      </c>
      <c r="E241" s="50" t="n">
        <v>227.999259706267</v>
      </c>
      <c r="F241" s="50" t="n">
        <v>247.926520271006</v>
      </c>
      <c r="G241" s="50" t="n">
        <f aca="false">F241*Dr/SQRT(E241)</f>
        <v>65.6774462789113</v>
      </c>
      <c r="H241" s="53" t="n">
        <f aca="false">ASTROS.MONTEZUMA.CALCTOOLS.CALCFUNCTIONS.PYTHON.INTERPOLATIONIMPL.INTERPO2(D241,G241,Débit!A$1:AZ$38)</f>
        <v>0.215068587945622</v>
      </c>
      <c r="I241" s="54" t="n">
        <f aca="false">H241*Dr^2*SQRT(E241)</f>
        <v>51.9593470452732</v>
      </c>
      <c r="J241" s="55" t="n">
        <f aca="false">I241/Ac</f>
        <v>2.18699819426975</v>
      </c>
      <c r="K241" s="50" t="n">
        <f aca="false">(c_/g)*(J240-J241)</f>
        <v>14.1237072466193</v>
      </c>
      <c r="L241" s="68" t="n">
        <f aca="false">2*H0-L237+K238+K239+K240+K241</f>
        <v>227.999354041467</v>
      </c>
      <c r="M241" s="57" t="n">
        <f aca="false">ASTROS.MONTEZUMA.CALCTOOLS.CALCFUNCTIONS.PYTHON.INTERPOLATIONIMPL.INTERPO2(D241,G241,Rendement!A$1:AZ$38)</f>
        <v>0.772677431459007</v>
      </c>
      <c r="N241" s="58" t="n">
        <f aca="false">M241+Δη</f>
        <v>0.792677431459007</v>
      </c>
      <c r="O241" s="59" t="n">
        <f aca="false">ρ*g*L241*I241*N241</f>
        <v>92135790.0545636</v>
      </c>
      <c r="P241" s="59" t="n">
        <f aca="false">O241/(2*PI()*F241/60)</f>
        <v>3548761.07812072</v>
      </c>
      <c r="Q241" s="52" t="n">
        <v>0</v>
      </c>
      <c r="R241" s="70" t="n">
        <f aca="false">R240+((C241-C240)*(P241-Q241)/I)*(30*L_/(PI()*c_))</f>
        <v>247.926646164606</v>
      </c>
      <c r="S241" s="63" t="n">
        <f aca="false">(E241-L241)^2+(F241-R241)^2</f>
        <v>2.47483284842622E-008</v>
      </c>
    </row>
    <row r="242" customFormat="false" ht="15.8" hidden="false" customHeight="false" outlineLevel="0" collapsed="false">
      <c r="B242" s="49" t="n">
        <v>8.75</v>
      </c>
      <c r="C242" s="50" t="n">
        <f aca="false">E$14*B242</f>
        <v>7</v>
      </c>
      <c r="D242" s="41" t="n">
        <f aca="false">g0*(1-C242/tp)</f>
        <v>8.25</v>
      </c>
      <c r="E242" s="50" t="n">
        <v>227.676439774043</v>
      </c>
      <c r="F242" s="50" t="n">
        <v>248.428176166869</v>
      </c>
      <c r="G242" s="50" t="n">
        <f aca="false">F242*Dr/SQRT(E242)</f>
        <v>65.8569777406713</v>
      </c>
      <c r="H242" s="53" t="n">
        <f aca="false">ASTROS.MONTEZUMA.CALCTOOLS.CALCFUNCTIONS.PYTHON.INTERPOLATIONIMPL.INTERPO2(D242,G242,Débit!A$1:AZ$38)</f>
        <v>0.201754555599717</v>
      </c>
      <c r="I242" s="54" t="n">
        <f aca="false">H242*Dr^2*SQRT(E242)</f>
        <v>48.7082333874341</v>
      </c>
      <c r="J242" s="55" t="n">
        <f aca="false">I242/Ac</f>
        <v>2.05015698853126</v>
      </c>
      <c r="K242" s="50" t="n">
        <f aca="false">(c_/g)*(J241-J242)</f>
        <v>13.948443579684</v>
      </c>
      <c r="L242" s="68" t="n">
        <f aca="false">2*H0-L238+K239+K240+K241+K242</f>
        <v>227.676431175201</v>
      </c>
      <c r="M242" s="57" t="n">
        <f aca="false">ASTROS.MONTEZUMA.CALCTOOLS.CALCFUNCTIONS.PYTHON.INTERPOLATIONIMPL.INTERPO2(D242,G242,Rendement!A$1:AZ$38)</f>
        <v>0.76532195809106</v>
      </c>
      <c r="N242" s="58" t="n">
        <f aca="false">M242+Δη</f>
        <v>0.78532195809106</v>
      </c>
      <c r="O242" s="59" t="n">
        <f aca="false">ρ*g*L242*I242*N242</f>
        <v>85448169.5286489</v>
      </c>
      <c r="P242" s="59" t="n">
        <f aca="false">O242/(2*PI()*F242/60)</f>
        <v>3284530.46714893</v>
      </c>
      <c r="Q242" s="52" t="n">
        <v>0</v>
      </c>
      <c r="R242" s="70" t="n">
        <f aca="false">R241+((C242-C241)*(P242-Q242)/I)*(30*L_/(PI()*c_))</f>
        <v>248.428485453805</v>
      </c>
      <c r="S242" s="63" t="n">
        <f aca="false">(E242-L242)^2+(F242-R242)^2</f>
        <v>9.57323487046844E-008</v>
      </c>
    </row>
    <row r="243" customFormat="false" ht="15.8" hidden="false" customHeight="false" outlineLevel="0" collapsed="false">
      <c r="B243" s="49" t="n">
        <v>9</v>
      </c>
      <c r="C243" s="50" t="n">
        <f aca="false">E$14*B243</f>
        <v>7.2</v>
      </c>
      <c r="D243" s="41" t="n">
        <f aca="false">g0*(1-C243/tp)</f>
        <v>7.7</v>
      </c>
      <c r="E243" s="50" t="n">
        <v>227.399155978604</v>
      </c>
      <c r="F243" s="50" t="n">
        <v>248.891316949026</v>
      </c>
      <c r="G243" s="50" t="n">
        <f aca="false">F243*Dr/SQRT(E243)</f>
        <v>66.0199685026535</v>
      </c>
      <c r="H243" s="53" t="n">
        <f aca="false">ASTROS.MONTEZUMA.CALCTOOLS.CALCFUNCTIONS.PYTHON.INTERPOLATIONIMPL.INTERPO2(D243,G243,Débit!A$1:AZ$38)</f>
        <v>0.188549486566295</v>
      </c>
      <c r="I243" s="54" t="n">
        <f aca="false">H243*Dr^2*SQRT(E243)</f>
        <v>45.4924955206295</v>
      </c>
      <c r="J243" s="55" t="n">
        <f aca="false">I243/Ac</f>
        <v>1.91480476977034</v>
      </c>
      <c r="K243" s="50" t="n">
        <f aca="false">(c_/g)*(J242-J243)</f>
        <v>13.7966687488835</v>
      </c>
      <c r="L243" s="68" t="n">
        <f aca="false">2*H0-L239+K240+K241+K242+K243</f>
        <v>227.399035309864</v>
      </c>
      <c r="M243" s="57" t="n">
        <f aca="false">ASTROS.MONTEZUMA.CALCTOOLS.CALCFUNCTIONS.PYTHON.INTERPOLATIONIMPL.INTERPO2(D243,G243,Rendement!A$1:AZ$38)</f>
        <v>0.758088949249823</v>
      </c>
      <c r="N243" s="58" t="n">
        <f aca="false">M243+Δη</f>
        <v>0.778088949249823</v>
      </c>
      <c r="O243" s="59" t="n">
        <f aca="false">ρ*g*L243*I243*N243</f>
        <v>78975465.7258091</v>
      </c>
      <c r="P243" s="59" t="n">
        <f aca="false">O243/(2*PI()*F243/60)</f>
        <v>3030078.16600239</v>
      </c>
      <c r="Q243" s="52" t="n">
        <v>0</v>
      </c>
      <c r="R243" s="70" t="n">
        <f aca="false">R242+((C243-C242)*(P243-Q243)/I)*(30*L_/(PI()*c_))</f>
        <v>248.891447295156</v>
      </c>
      <c r="S243" s="63" t="n">
        <f aca="false">(E243-L243)^2+(F243-R243)^2</f>
        <v>3.1551058315394E-008</v>
      </c>
    </row>
    <row r="244" customFormat="false" ht="15.8" hidden="false" customHeight="false" outlineLevel="0" collapsed="false">
      <c r="B244" s="49" t="n">
        <v>9.25</v>
      </c>
      <c r="C244" s="50" t="n">
        <f aca="false">E$14*B244</f>
        <v>7.4</v>
      </c>
      <c r="D244" s="41" t="n">
        <f aca="false">g0*(1-C244/tp)</f>
        <v>7.15</v>
      </c>
      <c r="E244" s="50" t="n">
        <v>227.164751591858</v>
      </c>
      <c r="F244" s="50" t="n">
        <v>249.3167481009</v>
      </c>
      <c r="G244" s="50" t="n">
        <f aca="false">F244*Dr/SQRT(E244)</f>
        <v>66.1669281815347</v>
      </c>
      <c r="H244" s="53" t="n">
        <f aca="false">ASTROS.MONTEZUMA.CALCTOOLS.CALCFUNCTIONS.PYTHON.INTERPOLATIONIMPL.INTERPO2(D244,G244,Débit!A$1:AZ$38)</f>
        <v>0.175437303239839</v>
      </c>
      <c r="I244" s="54" t="n">
        <f aca="false">H244*Dr^2*SQRT(E244)</f>
        <v>42.3070162852066</v>
      </c>
      <c r="J244" s="55" t="n">
        <f aca="false">I244/Ac</f>
        <v>1.78072615385387</v>
      </c>
      <c r="K244" s="50" t="n">
        <f aca="false">(c_/g)*(J243-J244)</f>
        <v>13.6668483682246</v>
      </c>
      <c r="L244" s="68" t="n">
        <f aca="false">2*H0-L240+K241+K242+K243+K244</f>
        <v>227.164770854469</v>
      </c>
      <c r="M244" s="57" t="n">
        <f aca="false">ASTROS.MONTEZUMA.CALCTOOLS.CALCFUNCTIONS.PYTHON.INTERPOLATIONIMPL.INTERPO2(D244,G244,Rendement!A$1:AZ$38)</f>
        <v>0.750976825874989</v>
      </c>
      <c r="N244" s="58" t="n">
        <f aca="false">M244+Δη</f>
        <v>0.770976825874989</v>
      </c>
      <c r="O244" s="59" t="n">
        <f aca="false">ρ*g*L244*I244*N244</f>
        <v>72699139.8146741</v>
      </c>
      <c r="P244" s="59" t="n">
        <f aca="false">O244/(2*PI()*F244/60)</f>
        <v>2784512.68472784</v>
      </c>
      <c r="Q244" s="52" t="n">
        <v>0</v>
      </c>
      <c r="R244" s="70" t="n">
        <f aca="false">R243+((C244-C243)*(P244-Q244)/I)*(30*L_/(PI()*c_))</f>
        <v>249.316889494718</v>
      </c>
      <c r="S244" s="63" t="n">
        <f aca="false">(E244-L244)^2+(F244-R244)^2</f>
        <v>2.03632597933112E-008</v>
      </c>
    </row>
    <row r="245" customFormat="false" ht="15.8" hidden="false" customHeight="false" outlineLevel="0" collapsed="false">
      <c r="B245" s="49" t="n">
        <v>9.5</v>
      </c>
      <c r="C245" s="50" t="n">
        <f aca="false">E$14*B245</f>
        <v>7.6</v>
      </c>
      <c r="D245" s="41" t="n">
        <f aca="false">g0*(1-C245/tp)</f>
        <v>6.6</v>
      </c>
      <c r="E245" s="50" t="n">
        <v>226.970277582912</v>
      </c>
      <c r="F245" s="50" t="n">
        <v>249.705926992662</v>
      </c>
      <c r="G245" s="50" t="n">
        <f aca="false">F245*Dr/SQRT(E245)</f>
        <v>66.2985984865997</v>
      </c>
      <c r="H245" s="53" t="n">
        <f aca="false">ASTROS.MONTEZUMA.CALCTOOLS.CALCFUNCTIONS.PYTHON.INTERPOLATIONIMPL.INTERPO2(D245,G245,Débit!A$1:AZ$38)</f>
        <v>0.162402920082801</v>
      </c>
      <c r="I245" s="54" t="n">
        <f aca="false">H245*Dr^2*SQRT(E245)</f>
        <v>39.1469842259549</v>
      </c>
      <c r="J245" s="55" t="n">
        <f aca="false">I245/Ac</f>
        <v>1.64771862392097</v>
      </c>
      <c r="K245" s="50" t="n">
        <f aca="false">(c_/g)*(J244-J245)</f>
        <v>13.5576708560114</v>
      </c>
      <c r="L245" s="68" t="n">
        <f aca="false">2*H0-L241+K242+K243+K244+K245</f>
        <v>226.970277511336</v>
      </c>
      <c r="M245" s="57" t="n">
        <f aca="false">ASTROS.MONTEZUMA.CALCTOOLS.CALCFUNCTIONS.PYTHON.INTERPOLATIONIMPL.INTERPO2(D245,G245,Rendement!A$1:AZ$38)</f>
        <v>0.743981855704384</v>
      </c>
      <c r="N245" s="58" t="n">
        <f aca="false">M245+Δη</f>
        <v>0.763981855704384</v>
      </c>
      <c r="O245" s="59" t="n">
        <f aca="false">ρ*g*L245*I245*N245</f>
        <v>66601638.4476567</v>
      </c>
      <c r="P245" s="59" t="n">
        <f aca="false">O245/(2*PI()*F245/60)</f>
        <v>2546991.1999186</v>
      </c>
      <c r="Q245" s="52" t="n">
        <v>0</v>
      </c>
      <c r="R245" s="70" t="n">
        <f aca="false">R244+((C245-C244)*(P245-Q245)/I)*(30*L_/(PI()*c_))</f>
        <v>249.706041084617</v>
      </c>
      <c r="S245" s="63" t="n">
        <f aca="false">(E245-L245)^2+(F245-R245)^2</f>
        <v>1.30169792730092E-008</v>
      </c>
    </row>
    <row r="246" customFormat="false" ht="15.8" hidden="false" customHeight="false" outlineLevel="0" collapsed="false">
      <c r="B246" s="49" t="n">
        <v>9.75</v>
      </c>
      <c r="C246" s="50" t="n">
        <f aca="false">E$14*B246</f>
        <v>7.8</v>
      </c>
      <c r="D246" s="41" t="n">
        <f aca="false">g0*(1-C246/tp)</f>
        <v>6.05</v>
      </c>
      <c r="E246" s="50" t="n">
        <v>226.812672747082</v>
      </c>
      <c r="F246" s="50" t="n">
        <v>250.059928883303</v>
      </c>
      <c r="G246" s="50" t="n">
        <f aca="false">F246*Dr/SQRT(E246)</f>
        <v>66.4156513950373</v>
      </c>
      <c r="H246" s="53" t="n">
        <f aca="false">ASTROS.MONTEZUMA.CALCTOOLS.CALCFUNCTIONS.PYTHON.INTERPOLATIONIMPL.INTERPO2(D246,G246,Débit!A$1:AZ$38)</f>
        <v>0.149432126775645</v>
      </c>
      <c r="I246" s="54" t="n">
        <f aca="false">H246*Dr^2*SQRT(E246)</f>
        <v>36.007885451835</v>
      </c>
      <c r="J246" s="55" t="n">
        <f aca="false">I246/Ac</f>
        <v>1.51559218775439</v>
      </c>
      <c r="K246" s="50" t="n">
        <f aca="false">(c_/g)*(J245-J246)</f>
        <v>13.4678595552299</v>
      </c>
      <c r="L246" s="68" t="n">
        <f aca="false">2*H0-L242+K243+K244+K245+K246</f>
        <v>226.812616353148</v>
      </c>
      <c r="M246" s="57" t="n">
        <f aca="false">ASTROS.MONTEZUMA.CALCTOOLS.CALCFUNCTIONS.PYTHON.INTERPOLATIONIMPL.INTERPO2(D246,G246,Rendement!A$1:AZ$38)</f>
        <v>0.737100751033322</v>
      </c>
      <c r="N246" s="58" t="n">
        <f aca="false">M246+Δη</f>
        <v>0.757100751033322</v>
      </c>
      <c r="O246" s="59" t="n">
        <f aca="false">ρ*g*L246*I246*N246</f>
        <v>60667077.3307918</v>
      </c>
      <c r="P246" s="59" t="n">
        <f aca="false">O246/(2*PI()*F246/60)</f>
        <v>2316756.29516149</v>
      </c>
      <c r="Q246" s="52" t="n">
        <v>0</v>
      </c>
      <c r="R246" s="70" t="n">
        <f aca="false">R245+((C246-C245)*(P246-Q246)/I)*(30*L_/(PI()*c_))</f>
        <v>250.060015372279</v>
      </c>
      <c r="S246" s="63" t="n">
        <f aca="false">(E246-L246)^2+(F246-R246)^2</f>
        <v>1.06606186903685E-008</v>
      </c>
    </row>
    <row r="247" customFormat="false" ht="15.8" hidden="false" customHeight="false" outlineLevel="0" collapsed="false">
      <c r="B247" s="49" t="n">
        <v>10</v>
      </c>
      <c r="C247" s="50" t="n">
        <f aca="false">E$14*B247</f>
        <v>8</v>
      </c>
      <c r="D247" s="41" t="n">
        <f aca="false">g0*(1-C247/tp)</f>
        <v>5.5</v>
      </c>
      <c r="E247" s="50" t="n">
        <v>226.689489131574</v>
      </c>
      <c r="F247" s="50" t="n">
        <v>250.37974918499</v>
      </c>
      <c r="G247" s="50" t="n">
        <f aca="false">F247*Dr/SQRT(E247)</f>
        <v>66.5186611653989</v>
      </c>
      <c r="H247" s="53" t="n">
        <f aca="false">ASTROS.MONTEZUMA.CALCTOOLS.CALCFUNCTIONS.PYTHON.INTERPOLATIONIMPL.INTERPO2(D247,G247,Débit!A$1:AZ$38)</f>
        <v>0.136511415491856</v>
      </c>
      <c r="I247" s="54" t="n">
        <f aca="false">H247*Dr^2*SQRT(E247)</f>
        <v>32.8855147693375</v>
      </c>
      <c r="J247" s="55" t="n">
        <f aca="false">I247/Ac</f>
        <v>1.38416984638984</v>
      </c>
      <c r="K247" s="50" t="n">
        <f aca="false">(c_/g)*(J246-J247)</f>
        <v>13.396090042765</v>
      </c>
      <c r="L247" s="68" t="n">
        <f aca="false">2*H0-L243+K244+K245+K246+K247</f>
        <v>226.689433512366</v>
      </c>
      <c r="M247" s="57" t="n">
        <f aca="false">ASTROS.MONTEZUMA.CALCTOOLS.CALCFUNCTIONS.PYTHON.INTERPOLATIONIMPL.INTERPO2(D247,G247,Rendement!A$1:AZ$38)</f>
        <v>0.730330937513711</v>
      </c>
      <c r="N247" s="58" t="n">
        <f aca="false">M247+Δη</f>
        <v>0.750330937513711</v>
      </c>
      <c r="O247" s="59" t="n">
        <f aca="false">ρ*g*L247*I247*N247</f>
        <v>54881167.8697727</v>
      </c>
      <c r="P247" s="59" t="n">
        <f aca="false">O247/(2*PI()*F247/60)</f>
        <v>2093126.74309223</v>
      </c>
      <c r="Q247" s="52" t="n">
        <v>0</v>
      </c>
      <c r="R247" s="70" t="n">
        <f aca="false">R246+((C247-C246)*(P247-Q247)/I)*(30*L_/(PI()*c_))</f>
        <v>250.379821581253</v>
      </c>
      <c r="S247" s="63" t="n">
        <f aca="false">(E247-L247)^2+(F247-R247)^2</f>
        <v>8.33471518902763E-009</v>
      </c>
    </row>
    <row r="248" customFormat="false" ht="15.8" hidden="false" customHeight="false" outlineLevel="0" collapsed="false">
      <c r="B248" s="49" t="n">
        <v>10.25</v>
      </c>
      <c r="C248" s="50" t="n">
        <f aca="false">E$14*B248</f>
        <v>8.2</v>
      </c>
      <c r="D248" s="41" t="n">
        <f aca="false">g0*(1-C248/tp)</f>
        <v>4.95</v>
      </c>
      <c r="E248" s="50" t="n">
        <v>226.597968757765</v>
      </c>
      <c r="F248" s="50" t="n">
        <v>250.666162426295</v>
      </c>
      <c r="G248" s="50" t="n">
        <f aca="false">F248*Dr/SQRT(E248)</f>
        <v>66.6081999623467</v>
      </c>
      <c r="H248" s="53" t="n">
        <f aca="false">ASTROS.MONTEZUMA.CALCTOOLS.CALCFUNCTIONS.PYTHON.INTERPOLATIONIMPL.INTERPO2(D248,G248,Débit!A$1:AZ$38)</f>
        <v>0.123628041426227</v>
      </c>
      <c r="I248" s="54" t="n">
        <f aca="false">H248*Dr^2*SQRT(E248)</f>
        <v>29.775905530055</v>
      </c>
      <c r="J248" s="55" t="n">
        <f aca="false">I248/Ac</f>
        <v>1.25328464136081</v>
      </c>
      <c r="K248" s="50" t="n">
        <f aca="false">(c_/g)*(J247-J248)</f>
        <v>13.3413388745766</v>
      </c>
      <c r="L248" s="68" t="n">
        <f aca="false">2*H0-L244+K245+K246+K247+K248</f>
        <v>226.598188474114</v>
      </c>
      <c r="M248" s="57" t="n">
        <f aca="false">ASTROS.MONTEZUMA.CALCTOOLS.CALCFUNCTIONS.PYTHON.INTERPOLATIONIMPL.INTERPO2(D248,G248,Rendement!A$1:AZ$38)</f>
        <v>0.723669727071735</v>
      </c>
      <c r="N248" s="58" t="n">
        <f aca="false">M248+Δη</f>
        <v>0.743669727071735</v>
      </c>
      <c r="O248" s="59" t="n">
        <f aca="false">ρ*g*L248*I248*N248</f>
        <v>49230708.2467472</v>
      </c>
      <c r="P248" s="59" t="n">
        <f aca="false">O248/(2*PI()*F248/60)</f>
        <v>1875477.04729121</v>
      </c>
      <c r="Q248" s="52" t="n">
        <v>0</v>
      </c>
      <c r="R248" s="70" t="n">
        <f aca="false">R247+((C248-C247)*(P248-Q248)/I)*(30*L_/(PI()*c_))</f>
        <v>250.666373366275</v>
      </c>
      <c r="S248" s="63" t="n">
        <f aca="false">(E248-L248)^2+(F248-R248)^2</f>
        <v>9.27709495989798E-008</v>
      </c>
    </row>
    <row r="249" customFormat="false" ht="15.8" hidden="false" customHeight="false" outlineLevel="0" collapsed="false">
      <c r="B249" s="49" t="n">
        <v>10.5</v>
      </c>
      <c r="C249" s="50" t="n">
        <f aca="false">E$14*B249</f>
        <v>8.4</v>
      </c>
      <c r="D249" s="41" t="n">
        <f aca="false">g0*(1-C249/tp)</f>
        <v>4.4</v>
      </c>
      <c r="E249" s="50" t="n">
        <v>226.537319403863</v>
      </c>
      <c r="F249" s="50" t="n">
        <v>250.920261808116</v>
      </c>
      <c r="G249" s="50" t="n">
        <f aca="false">F249*Dr/SQRT(E249)</f>
        <v>66.68464518346</v>
      </c>
      <c r="H249" s="53" t="n">
        <f aca="false">ASTROS.MONTEZUMA.CALCTOOLS.CALCFUNCTIONS.PYTHON.INTERPOLATIONIMPL.INTERPO2(D249,G249,Débit!A$1:AZ$38)</f>
        <v>0.110769503808473</v>
      </c>
      <c r="I249" s="54" t="n">
        <f aca="false">H249*Dr^2*SQRT(E249)</f>
        <v>26.675346632627</v>
      </c>
      <c r="J249" s="55" t="n">
        <f aca="false">I249/Ac</f>
        <v>1.12278037031996</v>
      </c>
      <c r="K249" s="50" t="n">
        <f aca="false">(c_/g)*(J248-J249)</f>
        <v>13.3025096621838</v>
      </c>
      <c r="L249" s="68" t="n">
        <f aca="false">2*H0-L245+K246+K247+K248+K249</f>
        <v>226.537520623419</v>
      </c>
      <c r="M249" s="57" t="n">
        <f aca="false">ASTROS.MONTEZUMA.CALCTOOLS.CALCFUNCTIONS.PYTHON.INTERPOLATIONIMPL.INTERPO2(D249,G249,Rendement!A$1:AZ$38)</f>
        <v>0.717116052866857</v>
      </c>
      <c r="N249" s="58" t="n">
        <f aca="false">M249+Δη</f>
        <v>0.737116052866857</v>
      </c>
      <c r="O249" s="59" t="n">
        <f aca="false">ρ*g*L249*I249*N249</f>
        <v>43703946.2409004</v>
      </c>
      <c r="P249" s="59" t="n">
        <f aca="false">O249/(2*PI()*F249/60)</f>
        <v>1663245.29396058</v>
      </c>
      <c r="Q249" s="52" t="n">
        <v>0</v>
      </c>
      <c r="R249" s="70" t="n">
        <f aca="false">R248+((C249-C248)*(P249-Q249)/I)*(30*L_/(PI()*c_))</f>
        <v>250.920498527979</v>
      </c>
      <c r="S249" s="63" t="n">
        <f aca="false">(E249-L249)^2+(F249-R249)^2</f>
        <v>9.6525603267222E-008</v>
      </c>
    </row>
    <row r="250" customFormat="false" ht="15.8" hidden="false" customHeight="false" outlineLevel="0" collapsed="false">
      <c r="B250" s="49" t="n">
        <v>10.75</v>
      </c>
      <c r="C250" s="50" t="n">
        <f aca="false">E$14*B250</f>
        <v>8.6</v>
      </c>
      <c r="D250" s="41" t="n">
        <f aca="false">g0*(1-C250/tp)</f>
        <v>3.85</v>
      </c>
      <c r="E250" s="50" t="n">
        <v>226.506389890381</v>
      </c>
      <c r="F250" s="50" t="n">
        <v>251.142675312545</v>
      </c>
      <c r="G250" s="50" t="n">
        <f aca="false">F250*Dr/SQRT(E250)</f>
        <v>66.7483106480804</v>
      </c>
      <c r="H250" s="53" t="n">
        <f aca="false">ASTROS.MONTEZUMA.CALCTOOLS.CALCFUNCTIONS.PYTHON.INTERPOLATIONIMPL.INTERPO2(D250,G250,Débit!A$1:AZ$38)</f>
        <v>0.0979236151857763</v>
      </c>
      <c r="I250" s="54" t="n">
        <f aca="false">H250*Dr^2*SQRT(E250)</f>
        <v>23.5802090140736</v>
      </c>
      <c r="J250" s="55" t="n">
        <f aca="false">I250/Ac</f>
        <v>0.992504283961622</v>
      </c>
      <c r="K250" s="50" t="n">
        <f aca="false">(c_/g)*(J249-J250)</f>
        <v>13.2792504315105</v>
      </c>
      <c r="L250" s="68" t="n">
        <f aca="false">2*H0-L246+K247+K248+K249+K250</f>
        <v>226.506572657888</v>
      </c>
      <c r="M250" s="57" t="n">
        <f aca="false">ASTROS.MONTEZUMA.CALCTOOLS.CALCFUNCTIONS.PYTHON.INTERPOLATIONIMPL.INTERPO2(D250,G250,Rendement!A$1:AZ$38)</f>
        <v>0.710669336979547</v>
      </c>
      <c r="N250" s="58" t="n">
        <f aca="false">M250+Δη</f>
        <v>0.730669336979547</v>
      </c>
      <c r="O250" s="59" t="n">
        <f aca="false">ρ*g*L250*I250*N250</f>
        <v>38289871.6602851</v>
      </c>
      <c r="P250" s="59" t="n">
        <f aca="false">O250/(2*PI()*F250/60)</f>
        <v>1455910.82937331</v>
      </c>
      <c r="Q250" s="52" t="n">
        <v>0</v>
      </c>
      <c r="R250" s="70" t="n">
        <f aca="false">R249+((C250-C249)*(P250-Q250)/I)*(30*L_/(PI()*c_))</f>
        <v>251.142945316967</v>
      </c>
      <c r="S250" s="63" t="n">
        <f aca="false">(E250-L250)^2+(F250-R250)^2</f>
        <v>1.06306349201532E-007</v>
      </c>
    </row>
    <row r="251" customFormat="false" ht="15.8" hidden="false" customHeight="false" outlineLevel="0" collapsed="false">
      <c r="B251" s="49" t="n">
        <v>11</v>
      </c>
      <c r="C251" s="50" t="n">
        <f aca="false">E$14*B251</f>
        <v>8.8</v>
      </c>
      <c r="D251" s="41" t="n">
        <f aca="false">g0*(1-C251/tp)</f>
        <v>3.3</v>
      </c>
      <c r="E251" s="50" t="n">
        <v>226.504601548311</v>
      </c>
      <c r="F251" s="50" t="n">
        <v>251.334076461701</v>
      </c>
      <c r="G251" s="50" t="n">
        <f aca="false">F251*Dr/SQRT(E251)</f>
        <v>66.7994446508413</v>
      </c>
      <c r="H251" s="53" t="n">
        <f aca="false">ASTROS.MONTEZUMA.CALCTOOLS.CALCFUNCTIONS.PYTHON.INTERPOLATIONIMPL.INTERPO2(D251,G251,Débit!A$1:AZ$38)</f>
        <v>0.0850783886391911</v>
      </c>
      <c r="I251" s="54" t="n">
        <f aca="false">H251*Dr^2*SQRT(E251)</f>
        <v>20.4869710253427</v>
      </c>
      <c r="J251" s="55" t="n">
        <f aca="false">I251/Ac</f>
        <v>0.862308154092888</v>
      </c>
      <c r="K251" s="50" t="n">
        <f aca="false">(c_/g)*(J250-J251)</f>
        <v>13.2711003382839</v>
      </c>
      <c r="L251" s="68" t="n">
        <f aca="false">2*H0-L247+K248+K249+K250+K251</f>
        <v>226.504765794188</v>
      </c>
      <c r="M251" s="57" t="n">
        <f aca="false">ASTROS.MONTEZUMA.CALCTOOLS.CALCFUNCTIONS.PYTHON.INTERPOLATIONIMPL.INTERPO2(D251,G251,Rendement!A$1:AZ$38)</f>
        <v>0.704329526487495</v>
      </c>
      <c r="N251" s="58" t="n">
        <f aca="false">M251+Δη</f>
        <v>0.724329526487495</v>
      </c>
      <c r="O251" s="59" t="n">
        <f aca="false">ρ*g*L251*I251*N251</f>
        <v>32978117.1130709</v>
      </c>
      <c r="P251" s="59" t="n">
        <f aca="false">O251/(2*PI()*F251/60)</f>
        <v>1252984.97353783</v>
      </c>
      <c r="Q251" s="52" t="n">
        <v>0</v>
      </c>
      <c r="R251" s="70" t="n">
        <f aca="false">R250+((C251-C250)*(P251-Q251)/I)*(30*L_/(PI()*c_))</f>
        <v>251.334387319039</v>
      </c>
      <c r="S251" s="63" t="n">
        <f aca="false">(E251-L251)^2+(F251-R251)^2</f>
        <v>1.23608992346244E-007</v>
      </c>
    </row>
    <row r="252" customFormat="false" ht="15.8" hidden="false" customHeight="false" outlineLevel="0" collapsed="false">
      <c r="B252" s="49" t="n">
        <v>11.25</v>
      </c>
      <c r="C252" s="50" t="n">
        <f aca="false">E$14*B252</f>
        <v>9</v>
      </c>
      <c r="D252" s="41" t="n">
        <f aca="false">g0*(1-C252/tp)</f>
        <v>2.75</v>
      </c>
      <c r="E252" s="50" t="n">
        <v>226.532677174444</v>
      </c>
      <c r="F252" s="50" t="n">
        <v>251.495128381485</v>
      </c>
      <c r="G252" s="50" t="n">
        <f aca="false">F252*Dr/SQRT(E252)</f>
        <v>66.8381067297299</v>
      </c>
      <c r="H252" s="53" t="n">
        <f aca="false">ASTROS.MONTEZUMA.CALCTOOLS.CALCFUNCTIONS.PYTHON.INTERPOLATIONIMPL.INTERPO2(D252,G252,Débit!A$1:AZ$38)</f>
        <v>0.072221474962106</v>
      </c>
      <c r="I252" s="54" t="n">
        <f aca="false">H252*Dr^2*SQRT(E252)</f>
        <v>17.3920896386285</v>
      </c>
      <c r="J252" s="55" t="n">
        <f aca="false">I252/Ac</f>
        <v>0.732042852677041</v>
      </c>
      <c r="K252" s="50" t="n">
        <f aca="false">(c_/g)*(J251-J252)</f>
        <v>13.2781511050249</v>
      </c>
      <c r="L252" s="68" t="n">
        <f aca="false">2*H0-L248+K249+K250+K251+K252</f>
        <v>226.532823062889</v>
      </c>
      <c r="M252" s="57" t="n">
        <f aca="false">ASTROS.MONTEZUMA.CALCTOOLS.CALCFUNCTIONS.PYTHON.INTERPOLATIONIMPL.INTERPO2(D252,G252,Rendement!A$1:AZ$38)</f>
        <v>0.698098242952029</v>
      </c>
      <c r="N252" s="58" t="n">
        <f aca="false">M252+Δη</f>
        <v>0.718098242952029</v>
      </c>
      <c r="O252" s="59" t="n">
        <f aca="false">ρ*g*L252*I252*N252</f>
        <v>27758841.4155246</v>
      </c>
      <c r="P252" s="59" t="n">
        <f aca="false">O252/(2*PI()*F252/60)</f>
        <v>1054006.14021039</v>
      </c>
      <c r="Q252" s="52" t="n">
        <v>0</v>
      </c>
      <c r="R252" s="70" t="n">
        <f aca="false">R251+((C252-C251)*(P252-Q252)/I)*(30*L_/(PI()*c_))</f>
        <v>251.495427594812</v>
      </c>
      <c r="S252" s="63" t="n">
        <f aca="false">(E252-L252)^2+(F252-R252)^2</f>
        <v>1.10812053619707E-007</v>
      </c>
    </row>
    <row r="253" customFormat="false" ht="15.8" hidden="false" customHeight="false" outlineLevel="0" collapsed="false">
      <c r="B253" s="49" t="n">
        <v>11.5</v>
      </c>
      <c r="C253" s="50" t="n">
        <f aca="false">E$14*B253</f>
        <v>9.2</v>
      </c>
      <c r="D253" s="41" t="n">
        <f aca="false">g0*(1-C253/tp)</f>
        <v>2.2</v>
      </c>
      <c r="E253" s="50" t="n">
        <v>226.591811227641</v>
      </c>
      <c r="F253" s="50" t="n">
        <v>251.626185475756</v>
      </c>
      <c r="G253" s="50" t="n">
        <f aca="false">F253*Dr/SQRT(E253)</f>
        <v>66.8642103180486</v>
      </c>
      <c r="H253" s="53" t="n">
        <f aca="false">ASTROS.MONTEZUMA.CALCTOOLS.CALCFUNCTIONS.PYTHON.INTERPOLATIONIMPL.INTERPO2(D253,G253,Débit!A$1:AZ$38)</f>
        <v>0.0593400182922639</v>
      </c>
      <c r="I253" s="54" t="n">
        <f aca="false">H253*Dr^2*SQRT(E253)</f>
        <v>14.2918932592922</v>
      </c>
      <c r="J253" s="55" t="n">
        <f aca="false">I253/Ac</f>
        <v>0.601553840226934</v>
      </c>
      <c r="K253" s="50" t="n">
        <f aca="false">(c_/g)*(J252-J253)</f>
        <v>13.3009543295559</v>
      </c>
      <c r="L253" s="68" t="n">
        <f aca="false">2*H0-L249+K250+K251+K252+K253</f>
        <v>226.591935580956</v>
      </c>
      <c r="M253" s="57" t="n">
        <f aca="false">ASTROS.MONTEZUMA.CALCTOOLS.CALCFUNCTIONS.PYTHON.INTERPOLATIONIMPL.INTERPO2(D253,G253,Rendement!A$1:AZ$38)</f>
        <v>0.691978443068219</v>
      </c>
      <c r="N253" s="58" t="n">
        <f aca="false">M253+Δη</f>
        <v>0.711978443068219</v>
      </c>
      <c r="O253" s="59" t="n">
        <f aca="false">ρ*g*L253*I253*N253</f>
        <v>22622241.1226869</v>
      </c>
      <c r="P253" s="59" t="n">
        <f aca="false">O253/(2*PI()*F253/60)</f>
        <v>858521.498869822</v>
      </c>
      <c r="Q253" s="52" t="n">
        <v>0</v>
      </c>
      <c r="R253" s="70" t="n">
        <f aca="false">R252+((C253-C252)*(P253-Q253)/I)*(30*L_/(PI()*c_))</f>
        <v>251.626600017496</v>
      </c>
      <c r="S253" s="63" t="n">
        <f aca="false">(E253-L253)^2+(F253-R253)^2</f>
        <v>1.87308600811004E-007</v>
      </c>
    </row>
    <row r="254" customFormat="false" ht="15.8" hidden="false" customHeight="false" outlineLevel="0" collapsed="false">
      <c r="B254" s="49" t="n">
        <v>11.75</v>
      </c>
      <c r="C254" s="50" t="n">
        <f aca="false">E$14*B254</f>
        <v>9.4</v>
      </c>
      <c r="D254" s="41" t="n">
        <f aca="false">g0*(1-C254/tp)</f>
        <v>1.65</v>
      </c>
      <c r="E254" s="50" t="n">
        <v>226.682165878199</v>
      </c>
      <c r="F254" s="50" t="n">
        <v>251.728013558077</v>
      </c>
      <c r="G254" s="50" t="n">
        <f aca="false">F254*Dr/SQRT(E254)</f>
        <v>66.8779362944243</v>
      </c>
      <c r="H254" s="53" t="n">
        <f aca="false">ASTROS.MONTEZUMA.CALCTOOLS.CALCFUNCTIONS.PYTHON.INTERPOLATIONIMPL.INTERPO2(D254,G254,Débit!A$1:AZ$38)</f>
        <v>0.0464222095909961</v>
      </c>
      <c r="I254" s="54" t="n">
        <f aca="false">H254*Dr^2*SQRT(E254)</f>
        <v>11.1829006721715</v>
      </c>
      <c r="J254" s="55" t="n">
        <f aca="false">I254/Ac</f>
        <v>0.470694590434849</v>
      </c>
      <c r="K254" s="50" t="n">
        <f aca="false">(c_/g)*(J253-J254)</f>
        <v>13.3386932156449</v>
      </c>
      <c r="L254" s="68" t="n">
        <f aca="false">2*H0-L250+K251+K252+K253+K254</f>
        <v>226.682326330622</v>
      </c>
      <c r="M254" s="57" t="n">
        <f aca="false">ASTROS.MONTEZUMA.CALCTOOLS.CALCFUNCTIONS.PYTHON.INTERPOLATIONIMPL.INTERPO2(D254,G254,Rendement!A$1:AZ$38)</f>
        <v>0.685970618970122</v>
      </c>
      <c r="N254" s="58" t="n">
        <f aca="false">M254+Δη</f>
        <v>0.705970618970122</v>
      </c>
      <c r="O254" s="59" t="n">
        <f aca="false">ρ*g*L254*I254*N254</f>
        <v>17558739.0578463</v>
      </c>
      <c r="P254" s="59" t="n">
        <f aca="false">O254/(2*PI()*F254/60)</f>
        <v>666090.374928946</v>
      </c>
      <c r="Q254" s="52" t="n">
        <v>0</v>
      </c>
      <c r="R254" s="70" t="n">
        <f aca="false">R253+((C254-C253)*(P254-Q254)/I)*(30*L_/(PI()*c_))</f>
        <v>251.728371130183</v>
      </c>
      <c r="S254" s="63" t="n">
        <f aca="false">(E254-L254)^2+(F254-R254)^2</f>
        <v>1.53602791541473E-007</v>
      </c>
    </row>
    <row r="255" customFormat="false" ht="15.8" hidden="false" customHeight="false" outlineLevel="0" collapsed="false">
      <c r="B255" s="49" t="n">
        <v>12</v>
      </c>
      <c r="C255" s="50" t="n">
        <f aca="false">E$14*B255</f>
        <v>9.6</v>
      </c>
      <c r="D255" s="41" t="n">
        <f aca="false">g0*(1-C255/tp)</f>
        <v>1.09999999999999</v>
      </c>
      <c r="E255" s="50" t="n">
        <v>226.806892777694</v>
      </c>
      <c r="F255" s="50" t="n">
        <v>251.800554331166</v>
      </c>
      <c r="G255" s="50" t="n">
        <f aca="false">F255*Dr/SQRT(E255)</f>
        <v>66.8788118212374</v>
      </c>
      <c r="H255" s="53" t="n">
        <f aca="false">ASTROS.MONTEZUMA.CALCTOOLS.CALCFUNCTIONS.PYTHON.INTERPOLATIONIMPL.INTERPO2(D255,G255,Débit!A$1:AZ$38)</f>
        <v>0.0334534214506754</v>
      </c>
      <c r="I255" s="54" t="n">
        <f aca="false">H255*Dr^2*SQRT(E255)</f>
        <v>8.06099494764459</v>
      </c>
      <c r="J255" s="55" t="n">
        <f aca="false">I255/Ac</f>
        <v>0.339291819413271</v>
      </c>
      <c r="K255" s="50" t="n">
        <f aca="false">(c_/g)*(J254-J255)</f>
        <v>13.3940952063175</v>
      </c>
      <c r="L255" s="68" t="n">
        <f aca="false">2*H0-L251+K252+K253+K254+K255</f>
        <v>226.807128062355</v>
      </c>
      <c r="M255" s="57" t="n">
        <f aca="false">ASTROS.MONTEZUMA.CALCTOOLS.CALCFUNCTIONS.PYTHON.INTERPOLATIONIMPL.INTERPO2(D255,G255,Rendement!A$1:AZ$38)</f>
        <v>0.680081331694744</v>
      </c>
      <c r="N255" s="58" t="n">
        <f aca="false">M255+Δη</f>
        <v>0.700081331694744</v>
      </c>
      <c r="O255" s="59" t="n">
        <f aca="false">ρ*g*L255*I255*N255</f>
        <v>12558229.4768619</v>
      </c>
      <c r="P255" s="59" t="n">
        <f aca="false">O255/(2*PI()*F255/60)</f>
        <v>476258.911272191</v>
      </c>
      <c r="Q255" s="52" t="n">
        <v>0</v>
      </c>
      <c r="R255" s="70" t="n">
        <f aca="false">R254+((C255-C254)*(P255-Q255)/I)*(30*L_/(PI()*c_))</f>
        <v>251.801138131707</v>
      </c>
      <c r="S255" s="63" t="n">
        <f aca="false">(E255-L255)^2+(F255-R255)^2</f>
        <v>3.9618194334155E-007</v>
      </c>
    </row>
    <row r="256" customFormat="false" ht="13.8" hidden="false" customHeight="false" outlineLevel="0" collapsed="false">
      <c r="B256" s="49" t="n">
        <v>12.25</v>
      </c>
      <c r="C256" s="50" t="n">
        <f aca="false">E$14*B256</f>
        <v>9.8</v>
      </c>
      <c r="D256" s="41" t="n">
        <f aca="false">g0*(1-C256/tp)</f>
        <v>0.549999999999997</v>
      </c>
      <c r="E256" s="50" t="n">
        <v>226.962630963605</v>
      </c>
      <c r="F256" s="50" t="n">
        <v>251.845174215963</v>
      </c>
      <c r="G256" s="50" t="n">
        <f aca="false">F256*Dr/SQRT(E256)</f>
        <v>66.8677093677837</v>
      </c>
      <c r="H256" s="53" t="n">
        <f aca="false">ASTROS.MONTEZUMA.CALCTOOLS.CALCFUNCTIONS.PYTHON.INTERPOLATIONIMPL.INTERPO2(D256,G256,Débit!A$1:AZ$38)</f>
        <v>0.0204251417126314</v>
      </c>
      <c r="I256" s="54" t="n">
        <f aca="false">H256*Dr^2*SQRT(E256)</f>
        <v>4.92336733207778</v>
      </c>
      <c r="J256" s="55" t="n">
        <f aca="false">I256/Ac</f>
        <v>0.20722730513913</v>
      </c>
      <c r="K256" s="50" t="n">
        <f aca="false">(c_/g)*(J255-J256)</f>
        <v>13.4615477574171</v>
      </c>
      <c r="L256" s="68" t="n">
        <f aca="false">2*H0-L252+K253+K254+K255+K256</f>
        <v>226.962467446046</v>
      </c>
      <c r="M256" s="57" t="n">
        <f aca="false">ASTROS.MONTEZUMA.CALCTOOLS.CALCFUNCTIONS.PYTHON.INTERPOLATIONIMPL.INTERPO2(D256,G256,Rendement!A$1:AZ$38)</f>
        <v>0.674304598488169</v>
      </c>
      <c r="N256" s="58" t="n">
        <f aca="false">M256+Δη</f>
        <v>0.694304598488169</v>
      </c>
      <c r="O256" s="59" t="n">
        <f aca="false">ρ*g*L256*I256*N256</f>
        <v>7612037.07713967</v>
      </c>
      <c r="P256" s="59" t="n">
        <f aca="false">O256/(2*PI()*F256/60)</f>
        <v>288628.122003246</v>
      </c>
      <c r="Q256" s="52" t="n">
        <v>0</v>
      </c>
      <c r="R256" s="70" t="n">
        <f aca="false">R255+((C256-C255)*(P256-Q256)/I)*(30*L_/(PI()*c_))</f>
        <v>251.845237260346</v>
      </c>
      <c r="S256" s="63" t="n">
        <f aca="false">(E256-L256)^2+(F256-R256)^2</f>
        <v>3.07125859888996E-008</v>
      </c>
    </row>
    <row r="257" customFormat="false" ht="13.8" hidden="false" customHeight="false" outlineLevel="0" collapsed="false">
      <c r="B257" s="49" t="n">
        <v>12.5</v>
      </c>
      <c r="C257" s="50" t="n">
        <f aca="false">E$14*B257</f>
        <v>10</v>
      </c>
      <c r="D257" s="41" t="n">
        <f aca="false">g0*(1-C257/tp)</f>
        <v>0</v>
      </c>
      <c r="E257" s="50" t="n">
        <v>234.725411918799</v>
      </c>
      <c r="F257" s="50" t="n">
        <v>251.845237260266</v>
      </c>
      <c r="G257" s="50" t="n">
        <f aca="false">F257*Dr/SQRT(E257)</f>
        <v>65.7527132649827</v>
      </c>
      <c r="H257" s="53" t="n">
        <f aca="false">ASTROS.MONTEZUMA.CALCTOOLS.CALCFUNCTIONS.PYTHON.INTERPOLATIONIMPL.INTERPO2(D257,G257,Débit!A$1:AZ$38)</f>
        <v>0.00148368430323231</v>
      </c>
      <c r="I257" s="54" t="n">
        <v>0</v>
      </c>
      <c r="J257" s="55" t="n">
        <f aca="false">I257/Ac</f>
        <v>0</v>
      </c>
      <c r="K257" s="50" t="n">
        <f aca="false">(c_/g)*(J256-J257)</f>
        <v>21.1230115834188</v>
      </c>
      <c r="L257" s="68" t="n">
        <f aca="false">2*H0-L253+K254+K255+K256+K257</f>
        <v>234.725412181842</v>
      </c>
      <c r="M257" s="57" t="n">
        <v>0</v>
      </c>
      <c r="N257" s="58" t="n">
        <f aca="false">M257+Δη</f>
        <v>0.02</v>
      </c>
      <c r="O257" s="59" t="n">
        <f aca="false">ρ*g*L257*I257*N257</f>
        <v>0</v>
      </c>
      <c r="P257" s="59" t="n">
        <f aca="false">O257/(2*PI()*F257/60)</f>
        <v>0</v>
      </c>
      <c r="Q257" s="52" t="n">
        <v>0</v>
      </c>
      <c r="R257" s="70" t="n">
        <f aca="false">R256+((C257-C256)*(P257-Q257)/I)*(30*L_/(PI()*c_))</f>
        <v>251.845237260346</v>
      </c>
      <c r="S257" s="63" t="n">
        <f aca="false">(E257-L257)^2+(F257-R257)^2</f>
        <v>6.91917639999873E-014</v>
      </c>
    </row>
    <row r="258" customFormat="false" ht="13.8" hidden="false" customHeight="false" outlineLevel="0" collapsed="false">
      <c r="B258" s="49" t="n">
        <v>12.75</v>
      </c>
      <c r="C258" s="50" t="n">
        <f aca="false">E$14*B258</f>
        <v>10.2</v>
      </c>
      <c r="D258" s="41" t="n">
        <v>0</v>
      </c>
      <c r="E258" s="50" t="n">
        <v>221.296328163075</v>
      </c>
      <c r="F258" s="50" t="n">
        <v>251.845237260946</v>
      </c>
      <c r="G258" s="50" t="n">
        <f aca="false">F258*Dr/SQRT(E258)</f>
        <v>67.7183908195823</v>
      </c>
      <c r="H258" s="53" t="n">
        <v>0</v>
      </c>
      <c r="I258" s="54" t="n">
        <f aca="false">H258*Dr^2*SQRT(E258)</f>
        <v>0</v>
      </c>
      <c r="J258" s="55" t="n">
        <f aca="false">I258/Ac</f>
        <v>0</v>
      </c>
      <c r="K258" s="50" t="n">
        <f aca="false">(c_/g)*(J257-J258)</f>
        <v>0</v>
      </c>
      <c r="L258" s="68" t="n">
        <f aca="false">2*H0-L254+K255+K256+K257+K258</f>
        <v>221.296328216531</v>
      </c>
      <c r="M258" s="57" t="n">
        <v>0</v>
      </c>
      <c r="N258" s="58" t="n">
        <f aca="false">M258+Δη</f>
        <v>0.02</v>
      </c>
      <c r="O258" s="59" t="n">
        <f aca="false">ρ*g*L258*I258*N258</f>
        <v>0</v>
      </c>
      <c r="P258" s="59" t="n">
        <f aca="false">O258/(2*PI()*F258/60)</f>
        <v>0</v>
      </c>
      <c r="Q258" s="52" t="n">
        <v>0</v>
      </c>
      <c r="R258" s="70" t="n">
        <f aca="false">R257+((C258-C257)*(P258-Q258)/I)*(30*L_/(PI()*c_))</f>
        <v>251.845237260346</v>
      </c>
      <c r="S258" s="63" t="n">
        <f aca="false">(E258-L258)^2+(F258-R258)^2</f>
        <v>2.85794404176744E-015</v>
      </c>
    </row>
    <row r="259" customFormat="false" ht="15.8" hidden="false" customHeight="false" outlineLevel="0" collapsed="false">
      <c r="B259" s="49" t="n">
        <v>13</v>
      </c>
      <c r="C259" s="50" t="n">
        <f aca="false">E$14*B259</f>
        <v>10.4</v>
      </c>
      <c r="D259" s="41" t="n">
        <v>0</v>
      </c>
      <c r="E259" s="50" t="n">
        <v>207.777422705057</v>
      </c>
      <c r="F259" s="50" t="n">
        <v>251.84523409414</v>
      </c>
      <c r="G259" s="50" t="n">
        <f aca="false">F259*Dr/SQRT(E259)</f>
        <v>69.886702685208</v>
      </c>
      <c r="H259" s="53" t="n">
        <v>0</v>
      </c>
      <c r="I259" s="54" t="n">
        <f aca="false">H259*Dr^2*SQRT(E259)</f>
        <v>0</v>
      </c>
      <c r="J259" s="55" t="n">
        <f aca="false">I259/Ac</f>
        <v>0</v>
      </c>
      <c r="K259" s="50" t="n">
        <f aca="false">(c_/g)*(J258-J259)</f>
        <v>0</v>
      </c>
      <c r="L259" s="68" t="n">
        <f aca="false">2*H0-L255+K256+K257+K258+K259</f>
        <v>207.777431278481</v>
      </c>
      <c r="M259" s="57" t="n">
        <v>0</v>
      </c>
      <c r="N259" s="58" t="n">
        <f aca="false">M259+Δη</f>
        <v>0.02</v>
      </c>
      <c r="O259" s="59" t="n">
        <f aca="false">ρ*g*L259*I259*N259</f>
        <v>0</v>
      </c>
      <c r="P259" s="59" t="n">
        <f aca="false">O259/(2*PI()*F259/60)</f>
        <v>0</v>
      </c>
      <c r="Q259" s="52" t="n">
        <v>0</v>
      </c>
      <c r="R259" s="70" t="n">
        <f aca="false">R258+((C259-C258)*(P259-Q259)/I)*(30*L_/(PI()*c_))</f>
        <v>251.845237260346</v>
      </c>
      <c r="S259" s="63" t="n">
        <f aca="false">(E259-L259)^2+(F259-R259)^2</f>
        <v>8.35284575218355E-011</v>
      </c>
    </row>
    <row r="260" customFormat="false" ht="15.8" hidden="false" customHeight="false" outlineLevel="0" collapsed="false">
      <c r="B260" s="49" t="n">
        <v>13.25</v>
      </c>
      <c r="C260" s="50" t="n">
        <f aca="false">t2lsc*B260</f>
        <v>10.6</v>
      </c>
      <c r="D260" s="41" t="n">
        <v>0</v>
      </c>
      <c r="E260" s="50" t="n">
        <v>194.160356976912</v>
      </c>
      <c r="F260" s="50" t="n">
        <v>251.844985299326</v>
      </c>
      <c r="G260" s="50" t="n">
        <f aca="false">F260*Dr/SQRT(E260)</f>
        <v>72.295791720007</v>
      </c>
      <c r="H260" s="53" t="n">
        <v>0</v>
      </c>
      <c r="I260" s="54" t="n">
        <f aca="false">H260*Dr^2*SQRT(E260)</f>
        <v>0</v>
      </c>
      <c r="J260" s="55" t="n">
        <f aca="false">I260/Ac</f>
        <v>0</v>
      </c>
      <c r="K260" s="50" t="n">
        <f aca="false">(c_/g)*(J259-J260)</f>
        <v>0</v>
      </c>
      <c r="L260" s="68" t="n">
        <f aca="false">2*H0-L256+K257+K258+K259+K260</f>
        <v>194.160544137373</v>
      </c>
      <c r="M260" s="57" t="n">
        <v>0</v>
      </c>
      <c r="N260" s="58" t="n">
        <f aca="false">M260+Δη</f>
        <v>0.02</v>
      </c>
      <c r="O260" s="59" t="n">
        <f aca="false">ρ*g*L260*I260*N260</f>
        <v>0</v>
      </c>
      <c r="P260" s="59" t="n">
        <f aca="false">O260/(2*PI()*F260/60)</f>
        <v>0</v>
      </c>
      <c r="Q260" s="52" t="n">
        <v>0</v>
      </c>
      <c r="R260" s="70" t="n">
        <f aca="false">R259+((C260-C259)*(P260-Q260)/I)*(30*L_/(PI()*c_))</f>
        <v>251.845237260346</v>
      </c>
      <c r="S260" s="63" t="n">
        <f aca="false">(E260-L260)^2+(F260-R260)^2</f>
        <v>9.85133936914758E-008</v>
      </c>
    </row>
    <row r="261" customFormat="false" ht="15.8" hidden="false" customHeight="false" outlineLevel="0" collapsed="false">
      <c r="B261" s="49" t="n">
        <v>13.5</v>
      </c>
      <c r="C261" s="50" t="n">
        <f aca="false">E$14*B261</f>
        <v>10.8</v>
      </c>
      <c r="D261" s="41" t="n">
        <v>0</v>
      </c>
      <c r="E261" s="50" t="n">
        <v>165.274462190705</v>
      </c>
      <c r="F261" s="50" t="n">
        <v>251.84523484951</v>
      </c>
      <c r="G261" s="50" t="n">
        <f aca="false">F261*Dr/SQRT(E261)</f>
        <v>78.3593550898936</v>
      </c>
      <c r="H261" s="53" t="n">
        <v>0</v>
      </c>
      <c r="I261" s="54" t="n">
        <f aca="false">H261*Dr^2*SQRT(E261)</f>
        <v>0</v>
      </c>
      <c r="J261" s="55" t="n">
        <f aca="false">I261/Ac</f>
        <v>0</v>
      </c>
      <c r="K261" s="50" t="n">
        <f aca="false">(c_/g)*(J260-J261)</f>
        <v>0</v>
      </c>
      <c r="L261" s="68" t="n">
        <f aca="false">2*H0-L257+K258+K259+K260+K261</f>
        <v>165.274587818158</v>
      </c>
      <c r="M261" s="57" t="n">
        <v>0</v>
      </c>
      <c r="N261" s="58" t="n">
        <f aca="false">M261+Δη</f>
        <v>0.02</v>
      </c>
      <c r="O261" s="59" t="n">
        <f aca="false">ρ*g*L261*I261*N261</f>
        <v>0</v>
      </c>
      <c r="P261" s="59" t="n">
        <f aca="false">O261/(2*PI()*F261/60)</f>
        <v>0</v>
      </c>
      <c r="Q261" s="52" t="n">
        <v>0</v>
      </c>
      <c r="R261" s="70" t="n">
        <f aca="false">R260+((C261-C260)*(P261-Q261)/I)*(30*L_/(PI()*c_))</f>
        <v>251.845237260346</v>
      </c>
      <c r="S261" s="63" t="n">
        <f aca="false">(E261-L261)^2+(F261-R261)^2</f>
        <v>1.5788069006634E-008</v>
      </c>
    </row>
    <row r="262" customFormat="false" ht="15.8" hidden="false" customHeight="false" outlineLevel="0" collapsed="false">
      <c r="B262" s="49" t="n">
        <v>13.75</v>
      </c>
      <c r="C262" s="50" t="n">
        <f aca="false">E$14*B262</f>
        <v>11</v>
      </c>
      <c r="D262" s="41" t="n">
        <v>0</v>
      </c>
      <c r="E262" s="50" t="n">
        <v>178.703550937053</v>
      </c>
      <c r="F262" s="50" t="n">
        <v>251.845234849569</v>
      </c>
      <c r="G262" s="50" t="n">
        <f aca="false">F262*Dr/SQRT(E262)</f>
        <v>75.357613825241</v>
      </c>
      <c r="H262" s="53" t="n">
        <v>0</v>
      </c>
      <c r="I262" s="54" t="n">
        <f aca="false">H262*Dr^2*SQRT(E262)</f>
        <v>0</v>
      </c>
      <c r="J262" s="55" t="n">
        <f aca="false">I262/Ac</f>
        <v>0</v>
      </c>
      <c r="K262" s="50" t="n">
        <f aca="false">(c_/g)*(J261-J262)</f>
        <v>0</v>
      </c>
      <c r="L262" s="68" t="n">
        <f aca="false">2*H0-L258+K259+K260+K261+K262</f>
        <v>178.703671783469</v>
      </c>
      <c r="M262" s="57" t="n">
        <v>0</v>
      </c>
      <c r="N262" s="58" t="n">
        <f aca="false">M262+Δη</f>
        <v>0.02</v>
      </c>
      <c r="O262" s="59" t="n">
        <f aca="false">ρ*g*L262*I262*N262</f>
        <v>0</v>
      </c>
      <c r="P262" s="59" t="n">
        <f aca="false">O262/(2*PI()*F262/60)</f>
        <v>0</v>
      </c>
      <c r="Q262" s="52" t="n">
        <v>0</v>
      </c>
      <c r="R262" s="70" t="n">
        <f aca="false">R261+((C262-C261)*(P262-Q262)/I)*(30*L_/(PI()*c_))</f>
        <v>251.845237260346</v>
      </c>
      <c r="S262" s="63" t="n">
        <f aca="false">(E262-L262)^2+(F262-R262)^2</f>
        <v>1.46096680154874E-008</v>
      </c>
    </row>
    <row r="263" customFormat="false" ht="15.8" hidden="false" customHeight="false" outlineLevel="0" collapsed="false">
      <c r="B263" s="49" t="n">
        <v>14</v>
      </c>
      <c r="C263" s="50" t="n">
        <f aca="false">E$14*B263</f>
        <v>11.2</v>
      </c>
      <c r="D263" s="41" t="n">
        <v>0</v>
      </c>
      <c r="E263" s="50" t="n">
        <v>192.22246544186</v>
      </c>
      <c r="F263" s="50" t="n">
        <v>251.845234849472</v>
      </c>
      <c r="G263" s="50" t="n">
        <f aca="false">F263*Dr/SQRT(E263)</f>
        <v>72.6593749828294</v>
      </c>
      <c r="H263" s="53" t="n">
        <v>0</v>
      </c>
      <c r="I263" s="54" t="n">
        <f aca="false">H263*Dr^2*SQRT(E263)</f>
        <v>0</v>
      </c>
      <c r="J263" s="55" t="n">
        <f aca="false">I263/Ac</f>
        <v>0</v>
      </c>
      <c r="K263" s="50" t="n">
        <f aca="false">(c_/g)*(J262-J263)</f>
        <v>0</v>
      </c>
      <c r="L263" s="68" t="n">
        <f aca="false">2*H0-L259+K260+K261+K262+K263</f>
        <v>192.222568721519</v>
      </c>
      <c r="M263" s="57" t="n">
        <v>0</v>
      </c>
      <c r="N263" s="58" t="n">
        <f aca="false">M263+Δη</f>
        <v>0.02</v>
      </c>
      <c r="O263" s="59" t="n">
        <f aca="false">ρ*g*L263*I263*N263</f>
        <v>0</v>
      </c>
      <c r="P263" s="59" t="n">
        <f aca="false">O263/(2*PI()*F263/60)</f>
        <v>0</v>
      </c>
      <c r="Q263" s="52" t="n">
        <v>0</v>
      </c>
      <c r="R263" s="70" t="n">
        <f aca="false">R262+((C263-C262)*(P263-Q263)/I)*(30*L_/(PI()*c_))</f>
        <v>251.845237260346</v>
      </c>
      <c r="S263" s="63" t="n">
        <f aca="false">(E263-L263)^2+(F263-R263)^2</f>
        <v>1.06725002973781E-008</v>
      </c>
    </row>
    <row r="264" customFormat="false" ht="15.8" hidden="false" customHeight="false" outlineLevel="0" collapsed="false">
      <c r="B264" s="49" t="n">
        <v>14.25</v>
      </c>
      <c r="C264" s="50" t="n">
        <f aca="false">E$14*B264</f>
        <v>11.4</v>
      </c>
      <c r="D264" s="41" t="n">
        <v>0</v>
      </c>
      <c r="E264" s="50" t="n">
        <v>205.839416486052</v>
      </c>
      <c r="F264" s="50" t="n">
        <v>251.845228679373</v>
      </c>
      <c r="G264" s="50" t="n">
        <f aca="false">F264*Dr/SQRT(E264)</f>
        <v>70.2149268384827</v>
      </c>
      <c r="H264" s="53" t="n">
        <v>0</v>
      </c>
      <c r="I264" s="54" t="n">
        <f aca="false">H264*Dr^2*SQRT(E264)</f>
        <v>0</v>
      </c>
      <c r="J264" s="55" t="n">
        <f aca="false">I264/Ac</f>
        <v>0</v>
      </c>
      <c r="K264" s="50" t="n">
        <f aca="false">(c_/g)*(J263-J264)</f>
        <v>0</v>
      </c>
      <c r="L264" s="68" t="n">
        <f aca="false">2*H0-L260+K261+K262+K263+K264</f>
        <v>205.839455862627</v>
      </c>
      <c r="M264" s="57" t="n">
        <v>0</v>
      </c>
      <c r="N264" s="58" t="n">
        <f aca="false">M264+Δη</f>
        <v>0.02</v>
      </c>
      <c r="O264" s="59" t="n">
        <f aca="false">ρ*g*L264*I264*N264</f>
        <v>0</v>
      </c>
      <c r="P264" s="59" t="n">
        <f aca="false">O264/(2*PI()*F264/60)</f>
        <v>0</v>
      </c>
      <c r="Q264" s="52" t="n">
        <v>0</v>
      </c>
      <c r="R264" s="70" t="n">
        <f aca="false">R263+((C264-C263)*(P264-Q264)/I)*(30*L_/(PI()*c_))</f>
        <v>251.845237260346</v>
      </c>
      <c r="S264" s="63" t="n">
        <f aca="false">(E264-L264)^2+(F264-R264)^2</f>
        <v>1.62414777344555E-009</v>
      </c>
    </row>
    <row r="265" customFormat="false" ht="15.8" hidden="false" customHeight="false" outlineLevel="0" collapsed="false">
      <c r="B265" s="49" t="n">
        <v>14.5</v>
      </c>
      <c r="C265" s="50" t="n">
        <f aca="false">E$14*B265</f>
        <v>11.6</v>
      </c>
      <c r="D265" s="41" t="n">
        <v>0</v>
      </c>
      <c r="E265" s="50" t="n">
        <v>234.725367523642</v>
      </c>
      <c r="F265" s="50" t="n">
        <v>251.845228502836</v>
      </c>
      <c r="G265" s="50" t="n">
        <f aca="false">F265*Dr/SQRT(E265)</f>
        <v>65.7527171966814</v>
      </c>
      <c r="H265" s="53" t="n">
        <v>0</v>
      </c>
      <c r="I265" s="54" t="n">
        <f aca="false">H265*Dr^2*SQRT(E265)</f>
        <v>0</v>
      </c>
      <c r="J265" s="55" t="n">
        <f aca="false">I265/Ac</f>
        <v>0</v>
      </c>
      <c r="K265" s="50" t="n">
        <f aca="false">(c_/g)*(J264-J265)</f>
        <v>0</v>
      </c>
      <c r="L265" s="68" t="n">
        <f aca="false">2*H0-L261+K262+K263+K264+K265</f>
        <v>234.725412181842</v>
      </c>
      <c r="M265" s="57" t="n">
        <v>0</v>
      </c>
      <c r="N265" s="58" t="n">
        <f aca="false">M265+Δη</f>
        <v>0.02</v>
      </c>
      <c r="O265" s="59" t="n">
        <f aca="false">ρ*g*L265*I265*N265</f>
        <v>0</v>
      </c>
      <c r="P265" s="59" t="n">
        <f aca="false">O265/(2*PI()*F265/60)</f>
        <v>0</v>
      </c>
      <c r="Q265" s="52" t="n">
        <v>0</v>
      </c>
      <c r="R265" s="70" t="n">
        <f aca="false">R264+((C265-C264)*(P265-Q265)/I)*(30*L_/(PI()*c_))</f>
        <v>251.845237260346</v>
      </c>
      <c r="S265" s="63" t="n">
        <f aca="false">(E265-L265)^2+(F265-R265)^2</f>
        <v>2.07104883275074E-009</v>
      </c>
    </row>
    <row r="266" customFormat="false" ht="15.8" hidden="false" customHeight="false" outlineLevel="0" collapsed="false">
      <c r="B266" s="49" t="n">
        <v>14.75</v>
      </c>
      <c r="C266" s="50" t="n">
        <f aca="false">E$14*B266</f>
        <v>11.8</v>
      </c>
      <c r="D266" s="41" t="n">
        <v>0</v>
      </c>
      <c r="E266" s="50" t="n">
        <v>221.296332722484</v>
      </c>
      <c r="F266" s="50" t="n">
        <v>251.845228607406</v>
      </c>
      <c r="G266" s="50" t="n">
        <f aca="false">F266*Dr/SQRT(E266)</f>
        <v>67.7183877951341</v>
      </c>
      <c r="H266" s="53" t="n">
        <v>0</v>
      </c>
      <c r="I266" s="54" t="n">
        <f aca="false">H266*Dr^2*SQRT(E266)</f>
        <v>0</v>
      </c>
      <c r="J266" s="55" t="n">
        <f aca="false">I266/Ac</f>
        <v>0</v>
      </c>
      <c r="K266" s="50" t="n">
        <f aca="false">(c_/g)*(J265-J266)</f>
        <v>0</v>
      </c>
      <c r="L266" s="68" t="n">
        <f aca="false">2*H0-L262+K263+K264+K265+K266</f>
        <v>221.296328216531</v>
      </c>
      <c r="M266" s="57" t="n">
        <v>0</v>
      </c>
      <c r="N266" s="58" t="n">
        <f aca="false">M266+Δη</f>
        <v>0.02</v>
      </c>
      <c r="O266" s="59" t="n">
        <f aca="false">ρ*g*L266*I266*N266</f>
        <v>0</v>
      </c>
      <c r="P266" s="59" t="n">
        <f aca="false">O266/(2*PI()*F266/60)</f>
        <v>0</v>
      </c>
      <c r="Q266" s="52" t="n">
        <v>0</v>
      </c>
      <c r="R266" s="70" t="n">
        <f aca="false">R265+((C266-C265)*(P266-Q266)/I)*(30*L_/(PI()*c_))</f>
        <v>251.845237260346</v>
      </c>
      <c r="S266" s="63" t="n">
        <f aca="false">(E266-L266)^2+(F266-R266)^2</f>
        <v>9.51769799463345E-011</v>
      </c>
    </row>
    <row r="267" customFormat="false" ht="15.8" hidden="false" customHeight="false" outlineLevel="0" collapsed="false">
      <c r="B267" s="49" t="n">
        <v>15</v>
      </c>
      <c r="C267" s="50" t="n">
        <f aca="false">E$14*B267</f>
        <v>12</v>
      </c>
      <c r="D267" s="41" t="n">
        <v>0</v>
      </c>
      <c r="E267" s="50" t="n">
        <v>207.777423865819</v>
      </c>
      <c r="F267" s="50" t="n">
        <v>251.845228459508</v>
      </c>
      <c r="G267" s="50" t="n">
        <f aca="false">F267*Dr/SQRT(E267)</f>
        <v>69.8867009263924</v>
      </c>
      <c r="H267" s="53" t="n">
        <v>0</v>
      </c>
      <c r="I267" s="54" t="n">
        <v>0</v>
      </c>
      <c r="J267" s="55" t="n">
        <f aca="false">I267/Ac</f>
        <v>0</v>
      </c>
      <c r="K267" s="50" t="n">
        <f aca="false">(c_/g)*(J266-J267)</f>
        <v>0</v>
      </c>
      <c r="L267" s="68" t="n">
        <f aca="false">2*H0-L263+K264+K265+K266+K267</f>
        <v>207.777431278481</v>
      </c>
      <c r="M267" s="57" t="n">
        <v>0</v>
      </c>
      <c r="N267" s="58" t="n">
        <f aca="false">M267+Δη</f>
        <v>0.02</v>
      </c>
      <c r="O267" s="59" t="n">
        <f aca="false">ρ*g*L267*I267*N267</f>
        <v>0</v>
      </c>
      <c r="P267" s="59" t="n">
        <f aca="false">O267/(2*PI()*F267/60)</f>
        <v>0</v>
      </c>
      <c r="Q267" s="52" t="n">
        <v>0</v>
      </c>
      <c r="R267" s="70" t="n">
        <f aca="false">R266+((C267-C266)*(P267-Q267)/I)*(30*L_/(PI()*c_))</f>
        <v>251.845237260346</v>
      </c>
      <c r="S267" s="63" t="n">
        <f aca="false">(E267-L267)^2+(F267-R267)^2</f>
        <v>1.32402305810107E-010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Z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47" activeCellId="0" sqref="H47"/>
    </sheetView>
  </sheetViews>
  <sheetFormatPr defaultRowHeight="12.8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0" t="n">
        <v>0</v>
      </c>
      <c r="B1" s="0" t="n">
        <v>50</v>
      </c>
      <c r="C1" s="0" t="n">
        <v>50.2</v>
      </c>
      <c r="D1" s="0" t="n">
        <v>50.4</v>
      </c>
      <c r="E1" s="0" t="n">
        <v>50.6</v>
      </c>
      <c r="F1" s="0" t="n">
        <v>50.8</v>
      </c>
      <c r="G1" s="0" t="n">
        <v>51</v>
      </c>
      <c r="H1" s="0" t="n">
        <v>51.2</v>
      </c>
      <c r="I1" s="0" t="n">
        <v>51.4</v>
      </c>
      <c r="J1" s="0" t="n">
        <v>51.6</v>
      </c>
      <c r="K1" s="0" t="n">
        <v>51.8</v>
      </c>
      <c r="L1" s="0" t="n">
        <v>52</v>
      </c>
      <c r="M1" s="0" t="n">
        <v>52.2</v>
      </c>
      <c r="N1" s="0" t="n">
        <v>52.4</v>
      </c>
      <c r="O1" s="0" t="n">
        <v>52.6</v>
      </c>
      <c r="P1" s="0" t="n">
        <v>52.8</v>
      </c>
      <c r="Q1" s="0" t="n">
        <v>53</v>
      </c>
      <c r="R1" s="0" t="n">
        <v>53.2</v>
      </c>
      <c r="S1" s="0" t="n">
        <v>53.4</v>
      </c>
      <c r="T1" s="0" t="n">
        <v>53.6</v>
      </c>
      <c r="U1" s="0" t="n">
        <v>53.8</v>
      </c>
      <c r="V1" s="0" t="n">
        <v>54</v>
      </c>
      <c r="W1" s="0" t="n">
        <v>54.2</v>
      </c>
      <c r="X1" s="0" t="n">
        <v>54.4</v>
      </c>
      <c r="Y1" s="0" t="n">
        <v>54.6</v>
      </c>
      <c r="Z1" s="0" t="n">
        <v>54.8</v>
      </c>
      <c r="AA1" s="0" t="n">
        <v>55</v>
      </c>
      <c r="AB1" s="0" t="n">
        <v>55.2</v>
      </c>
      <c r="AC1" s="0" t="n">
        <v>55.4</v>
      </c>
      <c r="AD1" s="0" t="n">
        <v>55.6</v>
      </c>
      <c r="AE1" s="0" t="n">
        <v>55.8</v>
      </c>
      <c r="AF1" s="0" t="n">
        <v>56</v>
      </c>
      <c r="AG1" s="0" t="n">
        <v>56.2</v>
      </c>
      <c r="AH1" s="0" t="n">
        <v>56.4</v>
      </c>
      <c r="AI1" s="0" t="n">
        <v>56.6</v>
      </c>
      <c r="AJ1" s="0" t="n">
        <v>56.8</v>
      </c>
      <c r="AK1" s="0" t="n">
        <v>57</v>
      </c>
      <c r="AL1" s="0" t="n">
        <v>57.2</v>
      </c>
      <c r="AM1" s="0" t="n">
        <v>57.4</v>
      </c>
      <c r="AN1" s="0" t="n">
        <v>57.6</v>
      </c>
      <c r="AO1" s="0" t="n">
        <v>57.8</v>
      </c>
      <c r="AP1" s="0" t="n">
        <v>58</v>
      </c>
      <c r="AQ1" s="0" t="n">
        <v>58.2</v>
      </c>
      <c r="AR1" s="0" t="n">
        <v>58.4</v>
      </c>
      <c r="AS1" s="0" t="n">
        <v>58.6</v>
      </c>
      <c r="AT1" s="0" t="n">
        <v>58.8</v>
      </c>
      <c r="AU1" s="0" t="n">
        <v>59</v>
      </c>
      <c r="AV1" s="0" t="n">
        <v>59.2</v>
      </c>
      <c r="AW1" s="0" t="n">
        <v>59.4</v>
      </c>
      <c r="AX1" s="0" t="n">
        <v>59.6</v>
      </c>
      <c r="AY1" s="0" t="n">
        <v>59.8</v>
      </c>
      <c r="AZ1" s="0" t="n">
        <v>60</v>
      </c>
    </row>
    <row r="2" customFormat="false" ht="13.8" hidden="false" customHeight="false" outlineLevel="0" collapsed="false">
      <c r="A2" s="0" t="n">
        <v>15</v>
      </c>
      <c r="B2" s="0" t="n">
        <v>0.422177247480666</v>
      </c>
      <c r="C2" s="0" t="n">
        <v>0.421728546534693</v>
      </c>
      <c r="D2" s="0" t="n">
        <v>0.42130273395816</v>
      </c>
      <c r="E2" s="0" t="n">
        <v>0.420908591719011</v>
      </c>
      <c r="F2" s="0" t="n">
        <v>0.420563743251246</v>
      </c>
      <c r="G2" s="0" t="n">
        <v>0.420297734852695</v>
      </c>
      <c r="H2" s="0" t="n">
        <v>0.420151108060335</v>
      </c>
      <c r="I2" s="0" t="n">
        <v>0.420160149132747</v>
      </c>
      <c r="J2" s="0" t="n">
        <v>0.420318027806149</v>
      </c>
      <c r="K2" s="0" t="n">
        <v>0.420535524852758</v>
      </c>
      <c r="L2" s="0" t="n">
        <v>0.420667366703318</v>
      </c>
      <c r="M2" s="0" t="n">
        <v>0.42060725321752</v>
      </c>
      <c r="N2" s="0" t="n">
        <v>0.420341388004502</v>
      </c>
      <c r="O2" s="0" t="n">
        <v>0.419915688203891</v>
      </c>
      <c r="P2" s="0" t="n">
        <v>0.419384837363459</v>
      </c>
      <c r="Q2" s="0" t="n">
        <v>0.418788950074681</v>
      </c>
      <c r="R2" s="0" t="n">
        <v>0.418151896237887</v>
      </c>
      <c r="S2" s="0" t="n">
        <v>0.417486317997463</v>
      </c>
      <c r="T2" s="0" t="n">
        <v>0.416798072623043</v>
      </c>
      <c r="U2" s="0" t="n">
        <v>0.416088212795922</v>
      </c>
      <c r="V2" s="0" t="n">
        <v>0.415354078935075</v>
      </c>
      <c r="W2" s="0" t="n">
        <v>0.414589518643733</v>
      </c>
      <c r="X2" s="0" t="n">
        <v>0.413783249377466</v>
      </c>
      <c r="Y2" s="0" t="n">
        <v>0.41291656918171</v>
      </c>
      <c r="Z2" s="0" t="n">
        <v>0.411962403450979</v>
      </c>
      <c r="AA2" s="0" t="n">
        <v>0.410889758534622</v>
      </c>
      <c r="AB2" s="0" t="n">
        <v>0.409679166252977</v>
      </c>
      <c r="AC2" s="0" t="n">
        <v>0.408347596464511</v>
      </c>
      <c r="AD2" s="0" t="n">
        <v>0.406961321578445</v>
      </c>
      <c r="AE2" s="0" t="n">
        <v>0.405610270143396</v>
      </c>
      <c r="AF2" s="0" t="n">
        <v>0.404359453149007</v>
      </c>
      <c r="AG2" s="0" t="n">
        <v>0.403225423212935</v>
      </c>
      <c r="AH2" s="0" t="n">
        <v>0.402189813677264</v>
      </c>
      <c r="AI2" s="0" t="n">
        <v>0.401223186856912</v>
      </c>
      <c r="AJ2" s="0" t="n">
        <v>0.400299533971175</v>
      </c>
      <c r="AK2" s="0" t="n">
        <v>0.399400565113322</v>
      </c>
      <c r="AL2" s="0" t="n">
        <v>0.398515049386616</v>
      </c>
      <c r="AM2" s="0" t="n">
        <v>0.397636903178558</v>
      </c>
      <c r="AN2" s="0" t="n">
        <v>0.396763546835808</v>
      </c>
      <c r="AO2" s="0" t="n">
        <v>0.395894769983204</v>
      </c>
      <c r="AP2" s="0" t="n">
        <v>0.395031741575028</v>
      </c>
      <c r="AQ2" s="0" t="n">
        <v>0.394177349256692</v>
      </c>
      <c r="AR2" s="0" t="n">
        <v>0.393338497905988</v>
      </c>
      <c r="AS2" s="0" t="n">
        <v>0.392526995916068</v>
      </c>
      <c r="AT2" s="0" t="n">
        <v>0.391750233804438</v>
      </c>
      <c r="AU2" s="0" t="n">
        <v>0.390996863400274</v>
      </c>
      <c r="AV2" s="0" t="n">
        <v>0.390246972805202</v>
      </c>
      <c r="AW2" s="0" t="n">
        <v>0.389492049639156</v>
      </c>
      <c r="AX2" s="0" t="n">
        <v>0.388733925955924</v>
      </c>
      <c r="AY2" s="0" t="n">
        <v>0.387976647761566</v>
      </c>
      <c r="AZ2" s="0" t="n">
        <v>0.387223120320927</v>
      </c>
    </row>
    <row r="3" customFormat="false" ht="13.8" hidden="false" customHeight="false" outlineLevel="0" collapsed="false">
      <c r="A3" s="0" t="n">
        <v>15.25</v>
      </c>
      <c r="B3" s="0" t="n">
        <v>0.4292022401181</v>
      </c>
      <c r="C3" s="0" t="n">
        <v>0.42875037015474</v>
      </c>
      <c r="D3" s="0" t="n">
        <v>0.428323273070115</v>
      </c>
      <c r="E3" s="0" t="n">
        <v>0.427930179254698</v>
      </c>
      <c r="F3" s="0" t="n">
        <v>0.427589311456788</v>
      </c>
      <c r="G3" s="0" t="n">
        <v>0.427330570949708</v>
      </c>
      <c r="H3" s="0" t="n">
        <v>0.427193823421042</v>
      </c>
      <c r="I3" s="0" t="n">
        <v>0.427213051798809</v>
      </c>
      <c r="J3" s="0" t="n">
        <v>0.427378849602759</v>
      </c>
      <c r="K3" s="0" t="n">
        <v>0.427602700787516</v>
      </c>
      <c r="L3" s="0" t="n">
        <v>0.427743195036993</v>
      </c>
      <c r="M3" s="0" t="n">
        <v>0.427695097635473</v>
      </c>
      <c r="N3" s="0" t="n">
        <v>0.42744114935776</v>
      </c>
      <c r="O3" s="0" t="n">
        <v>0.42702366177973</v>
      </c>
      <c r="P3" s="0" t="n">
        <v>0.426496167525883</v>
      </c>
      <c r="Q3" s="0" t="n">
        <v>0.425899416933975</v>
      </c>
      <c r="R3" s="0" t="n">
        <v>0.425258413811153</v>
      </c>
      <c r="S3" s="0" t="n">
        <v>0.424586671879957</v>
      </c>
      <c r="T3" s="0" t="n">
        <v>0.423890449556077</v>
      </c>
      <c r="U3" s="0" t="n">
        <v>0.423171162383766</v>
      </c>
      <c r="V3" s="0" t="n">
        <v>0.422426546823751</v>
      </c>
      <c r="W3" s="0" t="n">
        <v>0.421650696209975</v>
      </c>
      <c r="X3" s="0" t="n">
        <v>0.420832751484358</v>
      </c>
      <c r="Y3" s="0" t="n">
        <v>0.419955057030413</v>
      </c>
      <c r="Z3" s="0" t="n">
        <v>0.418992654073394</v>
      </c>
      <c r="AA3" s="0" t="n">
        <v>0.417917841217211</v>
      </c>
      <c r="AB3" s="0" t="n">
        <v>0.416714452974755</v>
      </c>
      <c r="AC3" s="0" t="n">
        <v>0.415399732815678</v>
      </c>
      <c r="AD3" s="0" t="n">
        <v>0.414034650594883</v>
      </c>
      <c r="AE3" s="0" t="n">
        <v>0.4127006607957</v>
      </c>
      <c r="AF3" s="0" t="n">
        <v>0.411457095374749</v>
      </c>
      <c r="AG3" s="0" t="n">
        <v>0.410320164450801</v>
      </c>
      <c r="AH3" s="0" t="n">
        <v>0.409274264371565</v>
      </c>
      <c r="AI3" s="0" t="n">
        <v>0.408293012386816</v>
      </c>
      <c r="AJ3" s="0" t="n">
        <v>0.407352570371208</v>
      </c>
      <c r="AK3" s="0" t="n">
        <v>0.406435911283691</v>
      </c>
      <c r="AL3" s="0" t="n">
        <v>0.405532458364472</v>
      </c>
      <c r="AM3" s="0" t="n">
        <v>0.404636447070641</v>
      </c>
      <c r="AN3" s="0" t="n">
        <v>0.403745490795443</v>
      </c>
      <c r="AO3" s="0" t="n">
        <v>0.402859794419851</v>
      </c>
      <c r="AP3" s="0" t="n">
        <v>0.401982167019067</v>
      </c>
      <c r="AQ3" s="0" t="n">
        <v>0.401119456315409</v>
      </c>
      <c r="AR3" s="0" t="n">
        <v>0.400284792865939</v>
      </c>
      <c r="AS3" s="0" t="n">
        <v>0.399494257809016</v>
      </c>
      <c r="AT3" s="0" t="n">
        <v>0.398748645090166</v>
      </c>
      <c r="AU3" s="0" t="n">
        <v>0.39801980956323</v>
      </c>
      <c r="AV3" s="0" t="n">
        <v>0.397276744343513</v>
      </c>
      <c r="AW3" s="0" t="n">
        <v>0.396511967176086</v>
      </c>
      <c r="AX3" s="0" t="n">
        <v>0.395733116572236</v>
      </c>
      <c r="AY3" s="0" t="n">
        <v>0.394948973859245</v>
      </c>
      <c r="AZ3" s="0" t="n">
        <v>0.394165054526179</v>
      </c>
    </row>
    <row r="4" customFormat="false" ht="13.8" hidden="false" customHeight="false" outlineLevel="0" collapsed="false">
      <c r="A4" s="0" t="n">
        <v>15.5</v>
      </c>
      <c r="B4" s="0" t="n">
        <v>0.436193993202586</v>
      </c>
      <c r="C4" s="0" t="n">
        <v>0.435757430100266</v>
      </c>
      <c r="D4" s="0" t="n">
        <v>0.435356811041579</v>
      </c>
      <c r="E4" s="0" t="n">
        <v>0.435001696988545</v>
      </c>
      <c r="F4" s="0" t="n">
        <v>0.434706597711784</v>
      </c>
      <c r="G4" s="0" t="n">
        <v>0.434489993707013</v>
      </c>
      <c r="H4" s="0" t="n">
        <v>0.434369208394594</v>
      </c>
      <c r="I4" s="0" t="n">
        <v>0.434348910447231</v>
      </c>
      <c r="J4" s="0" t="n">
        <v>0.434405838647815</v>
      </c>
      <c r="K4" s="0" t="n">
        <v>0.434482148231292</v>
      </c>
      <c r="L4" s="0" t="n">
        <v>0.434501730215468</v>
      </c>
      <c r="M4" s="0" t="n">
        <v>0.434403357548388</v>
      </c>
      <c r="N4" s="0" t="n">
        <v>0.434163095055662</v>
      </c>
      <c r="O4" s="0" t="n">
        <v>0.433790768492495</v>
      </c>
      <c r="P4" s="0" t="n">
        <v>0.433312264269713</v>
      </c>
      <c r="Q4" s="0" t="n">
        <v>0.432754455478346</v>
      </c>
      <c r="R4" s="0" t="n">
        <v>0.432138284651735</v>
      </c>
      <c r="S4" s="0" t="n">
        <v>0.431477579086891</v>
      </c>
      <c r="T4" s="0" t="n">
        <v>0.430780124028418</v>
      </c>
      <c r="U4" s="0" t="n">
        <v>0.430048976797704</v>
      </c>
      <c r="V4" s="0" t="n">
        <v>0.429283272375514</v>
      </c>
      <c r="W4" s="0" t="n">
        <v>0.428478432824448</v>
      </c>
      <c r="X4" s="0" t="n">
        <v>0.427626056599896</v>
      </c>
      <c r="Y4" s="0" t="n">
        <v>0.426714138218264</v>
      </c>
      <c r="Z4" s="0" t="n">
        <v>0.425728771072189</v>
      </c>
      <c r="AA4" s="0" t="n">
        <v>0.424658777165598</v>
      </c>
      <c r="AB4" s="0" t="n">
        <v>0.42350362360948</v>
      </c>
      <c r="AC4" s="0" t="n">
        <v>0.422281307897305</v>
      </c>
      <c r="AD4" s="0" t="n">
        <v>0.421028843835734</v>
      </c>
      <c r="AE4" s="0" t="n">
        <v>0.419790739153256</v>
      </c>
      <c r="AF4" s="0" t="n">
        <v>0.418601962621227</v>
      </c>
      <c r="AG4" s="0" t="n">
        <v>0.417478015616773</v>
      </c>
      <c r="AH4" s="0" t="n">
        <v>0.416416827916275</v>
      </c>
      <c r="AI4" s="0" t="n">
        <v>0.415406866122082</v>
      </c>
      <c r="AJ4" s="0" t="n">
        <v>0.414434536514683</v>
      </c>
      <c r="AK4" s="0" t="n">
        <v>0.41348825422457</v>
      </c>
      <c r="AL4" s="0" t="n">
        <v>0.41255978055863</v>
      </c>
      <c r="AM4" s="0" t="n">
        <v>0.411644196594796</v>
      </c>
      <c r="AN4" s="0" t="n">
        <v>0.410739518497743</v>
      </c>
      <c r="AO4" s="0" t="n">
        <v>0.409846477657076</v>
      </c>
      <c r="AP4" s="0" t="n">
        <v>0.408968589297384</v>
      </c>
      <c r="AQ4" s="0" t="n">
        <v>0.408112093523876</v>
      </c>
      <c r="AR4" s="0" t="n">
        <v>0.407284492369925</v>
      </c>
      <c r="AS4" s="0" t="n">
        <v>0.40649011577664</v>
      </c>
      <c r="AT4" s="0" t="n">
        <v>0.405724104746223</v>
      </c>
      <c r="AU4" s="0" t="n">
        <v>0.404971572809307</v>
      </c>
      <c r="AV4" s="0" t="n">
        <v>0.404215763805033</v>
      </c>
      <c r="AW4" s="0" t="n">
        <v>0.403447056461897</v>
      </c>
      <c r="AX4" s="0" t="n">
        <v>0.402664324042043</v>
      </c>
      <c r="AY4" s="0" t="n">
        <v>0.401871009337252</v>
      </c>
      <c r="AZ4" s="0" t="n">
        <v>0.401071481845006</v>
      </c>
    </row>
    <row r="5" customFormat="false" ht="13.8" hidden="false" customHeight="false" outlineLevel="0" collapsed="false">
      <c r="A5" s="0" t="n">
        <v>15.75</v>
      </c>
      <c r="B5" s="0" t="n">
        <v>0.443213826456128</v>
      </c>
      <c r="C5" s="0" t="n">
        <v>0.442806180217796</v>
      </c>
      <c r="D5" s="0" t="n">
        <v>0.442438669501872</v>
      </c>
      <c r="E5" s="0" t="n">
        <v>0.442116823084597</v>
      </c>
      <c r="F5" s="0" t="n">
        <v>0.441846489436456</v>
      </c>
      <c r="G5" s="0" t="n">
        <v>0.441631933854198</v>
      </c>
      <c r="H5" s="0" t="n">
        <v>0.441472716812519</v>
      </c>
      <c r="I5" s="0" t="n">
        <v>0.441359953066149</v>
      </c>
      <c r="J5" s="0" t="n">
        <v>0.441273772973399</v>
      </c>
      <c r="K5" s="0" t="n">
        <v>0.441184484842332</v>
      </c>
      <c r="L5" s="0" t="n">
        <v>0.441058540904688</v>
      </c>
      <c r="M5" s="0" t="n">
        <v>0.440867050330512</v>
      </c>
      <c r="N5" s="0" t="n">
        <v>0.440592293832296</v>
      </c>
      <c r="O5" s="0" t="n">
        <v>0.440229169793696</v>
      </c>
      <c r="P5" s="0" t="n">
        <v>0.439782175619422</v>
      </c>
      <c r="Q5" s="0" t="n">
        <v>0.439260722242141</v>
      </c>
      <c r="R5" s="0" t="n">
        <v>0.438675152750211</v>
      </c>
      <c r="S5" s="0" t="n">
        <v>0.438034329855487</v>
      </c>
      <c r="T5" s="0" t="n">
        <v>0.437344581044621</v>
      </c>
      <c r="U5" s="0" t="n">
        <v>0.436609465424935</v>
      </c>
      <c r="V5" s="0" t="n">
        <v>0.435829938952302</v>
      </c>
      <c r="W5" s="0" t="n">
        <v>0.435004732241884</v>
      </c>
      <c r="X5" s="0" t="n">
        <v>0.434130973184628</v>
      </c>
      <c r="Y5" s="0" t="n">
        <v>0.433205232410973</v>
      </c>
      <c r="Z5" s="0" t="n">
        <v>0.432225180297955</v>
      </c>
      <c r="AA5" s="0" t="n">
        <v>0.431191808723823</v>
      </c>
      <c r="AB5" s="0" t="n">
        <v>0.430111628479135</v>
      </c>
      <c r="AC5" s="0" t="n">
        <v>0.428997650400288</v>
      </c>
      <c r="AD5" s="0" t="n">
        <v>0.427867974101149</v>
      </c>
      <c r="AE5" s="0" t="n">
        <v>0.42674197886374</v>
      </c>
      <c r="AF5" s="0" t="n">
        <v>0.42563579464192</v>
      </c>
      <c r="AG5" s="0" t="n">
        <v>0.424559314780048</v>
      </c>
      <c r="AH5" s="0" t="n">
        <v>0.423515845566672</v>
      </c>
      <c r="AI5" s="0" t="n">
        <v>0.422503792713629</v>
      </c>
      <c r="AJ5" s="0" t="n">
        <v>0.421519023704529</v>
      </c>
      <c r="AK5" s="0" t="n">
        <v>0.420556867472167</v>
      </c>
      <c r="AL5" s="0" t="n">
        <v>0.419613384188762</v>
      </c>
      <c r="AM5" s="0" t="n">
        <v>0.418685990884892</v>
      </c>
      <c r="AN5" s="0" t="n">
        <v>0.417773662208324</v>
      </c>
      <c r="AO5" s="0" t="n">
        <v>0.416876860408164</v>
      </c>
      <c r="AP5" s="0" t="n">
        <v>0.415997209848469</v>
      </c>
      <c r="AQ5" s="0" t="n">
        <v>0.415136815122126</v>
      </c>
      <c r="AR5" s="0" t="n">
        <v>0.414297145805646</v>
      </c>
      <c r="AS5" s="0" t="n">
        <v>0.413477695553041</v>
      </c>
      <c r="AT5" s="0" t="n">
        <v>0.412675078644777</v>
      </c>
      <c r="AU5" s="0" t="n">
        <v>0.411883347743735</v>
      </c>
      <c r="AV5" s="0" t="n">
        <v>0.411095625313114</v>
      </c>
      <c r="AW5" s="0" t="n">
        <v>0.410306117435164</v>
      </c>
      <c r="AX5" s="0" t="n">
        <v>0.4095113595528</v>
      </c>
      <c r="AY5" s="0" t="n">
        <v>0.408710319390784</v>
      </c>
      <c r="AZ5" s="0" t="n">
        <v>0.407903789737104</v>
      </c>
    </row>
    <row r="6" customFormat="false" ht="13.8" hidden="false" customHeight="false" outlineLevel="0" collapsed="false">
      <c r="A6" s="0" t="n">
        <v>16</v>
      </c>
      <c r="B6" s="0" t="n">
        <v>0.450147834965144</v>
      </c>
      <c r="C6" s="0" t="n">
        <v>0.449757301186407</v>
      </c>
      <c r="D6" s="0" t="n">
        <v>0.449400387225778</v>
      </c>
      <c r="E6" s="0" t="n">
        <v>0.449077736073803</v>
      </c>
      <c r="F6" s="0" t="n">
        <v>0.448788831479276</v>
      </c>
      <c r="G6" s="0" t="n">
        <v>0.448531126087983</v>
      </c>
      <c r="H6" s="0" t="n">
        <v>0.448299137574194</v>
      </c>
      <c r="I6" s="0" t="n">
        <v>0.448083827381962</v>
      </c>
      <c r="J6" s="0" t="n">
        <v>0.447872654247358</v>
      </c>
      <c r="K6" s="0" t="n">
        <v>0.447650573845786</v>
      </c>
      <c r="L6" s="0" t="n">
        <v>0.447401898619219</v>
      </c>
      <c r="M6" s="0" t="n">
        <v>0.447112497458988</v>
      </c>
      <c r="N6" s="0" t="n">
        <v>0.446771599618935</v>
      </c>
      <c r="O6" s="0" t="n">
        <v>0.446372649019888</v>
      </c>
      <c r="P6" s="0" t="n">
        <v>0.445913107889494</v>
      </c>
      <c r="Q6" s="0" t="n">
        <v>0.445393520745815</v>
      </c>
      <c r="R6" s="0" t="n">
        <v>0.444816306740132</v>
      </c>
      <c r="S6" s="0" t="n">
        <v>0.444184663422206</v>
      </c>
      <c r="T6" s="0" t="n">
        <v>0.443501782125277</v>
      </c>
      <c r="U6" s="0" t="n">
        <v>0.442770420209623</v>
      </c>
      <c r="V6" s="0" t="n">
        <v>0.44199279425003</v>
      </c>
      <c r="W6" s="0" t="n">
        <v>0.441170736485387</v>
      </c>
      <c r="X6" s="0" t="n">
        <v>0.440306058898301</v>
      </c>
      <c r="Y6" s="0" t="n">
        <v>0.43940106305649</v>
      </c>
      <c r="Z6" s="0" t="n">
        <v>0.43845910158613</v>
      </c>
      <c r="AA6" s="0" t="n">
        <v>0.437485043572444</v>
      </c>
      <c r="AB6" s="0" t="n">
        <v>0.436485455372821</v>
      </c>
      <c r="AC6" s="0" t="n">
        <v>0.435468335574636</v>
      </c>
      <c r="AD6" s="0" t="n">
        <v>0.434442375428538</v>
      </c>
      <c r="AE6" s="0" t="n">
        <v>0.433415918951712</v>
      </c>
      <c r="AF6" s="0" t="n">
        <v>0.432395954444096</v>
      </c>
      <c r="AG6" s="0" t="n">
        <v>0.431387466625314</v>
      </c>
      <c r="AH6" s="0" t="n">
        <v>0.430393309810578</v>
      </c>
      <c r="AI6" s="0" t="n">
        <v>0.429414541488671</v>
      </c>
      <c r="AJ6" s="0" t="n">
        <v>0.428451013417076</v>
      </c>
      <c r="AK6" s="0" t="n">
        <v>0.427502000985122</v>
      </c>
      <c r="AL6" s="0" t="n">
        <v>0.426566719329662</v>
      </c>
      <c r="AM6" s="0" t="n">
        <v>0.425644658367976</v>
      </c>
      <c r="AN6" s="0" t="n">
        <v>0.424735725969359</v>
      </c>
      <c r="AO6" s="0" t="n">
        <v>0.423840212733452</v>
      </c>
      <c r="AP6" s="0" t="n">
        <v>0.422958599680827</v>
      </c>
      <c r="AQ6" s="0" t="n">
        <v>0.422091243612808</v>
      </c>
      <c r="AR6" s="0" t="n">
        <v>0.42123800735407</v>
      </c>
      <c r="AS6" s="0" t="n">
        <v>0.420397945493855</v>
      </c>
      <c r="AT6" s="0" t="n">
        <v>0.419569176721036</v>
      </c>
      <c r="AU6" s="0" t="n">
        <v>0.418749031817378</v>
      </c>
      <c r="AV6" s="0" t="n">
        <v>0.41793445906533</v>
      </c>
      <c r="AW6" s="0" t="n">
        <v>0.417122553688208</v>
      </c>
      <c r="AX6" s="0" t="n">
        <v>0.41631103322292</v>
      </c>
      <c r="AY6" s="0" t="n">
        <v>0.415498532996299</v>
      </c>
      <c r="AZ6" s="0" t="n">
        <v>0.414684697794769</v>
      </c>
    </row>
    <row r="7" customFormat="false" ht="13.8" hidden="false" customHeight="false" outlineLevel="0" collapsed="false">
      <c r="A7" s="0" t="n">
        <v>16.25</v>
      </c>
      <c r="B7" s="0" t="n">
        <v>0.456842411288894</v>
      </c>
      <c r="C7" s="0" t="n">
        <v>0.456441220229752</v>
      </c>
      <c r="D7" s="0" t="n">
        <v>0.456062844672065</v>
      </c>
      <c r="E7" s="0" t="n">
        <v>0.455705345317574</v>
      </c>
      <c r="F7" s="0" t="n">
        <v>0.455365824314319</v>
      </c>
      <c r="G7" s="0" t="n">
        <v>0.455040209877216</v>
      </c>
      <c r="H7" s="0" t="n">
        <v>0.454723130058791</v>
      </c>
      <c r="I7" s="0" t="n">
        <v>0.454407945348585</v>
      </c>
      <c r="J7" s="0" t="n">
        <v>0.454086990926357</v>
      </c>
      <c r="K7" s="0" t="n">
        <v>0.453752031710226</v>
      </c>
      <c r="L7" s="0" t="n">
        <v>0.453394868737071</v>
      </c>
      <c r="M7" s="0" t="n">
        <v>0.453007980458403</v>
      </c>
      <c r="N7" s="0" t="n">
        <v>0.452585065173044</v>
      </c>
      <c r="O7" s="0" t="n">
        <v>0.452121382003091</v>
      </c>
      <c r="P7" s="0" t="n">
        <v>0.451613853054885</v>
      </c>
      <c r="Q7" s="0" t="n">
        <v>0.451060958062242</v>
      </c>
      <c r="R7" s="0" t="n">
        <v>0.450462497660496</v>
      </c>
      <c r="S7" s="0" t="n">
        <v>0.449819312188573</v>
      </c>
      <c r="T7" s="0" t="n">
        <v>0.449133026252704</v>
      </c>
      <c r="U7" s="0" t="n">
        <v>0.448405859576294</v>
      </c>
      <c r="V7" s="0" t="n">
        <v>0.447640514564959</v>
      </c>
      <c r="W7" s="0" t="n">
        <v>0.446840127417458</v>
      </c>
      <c r="X7" s="0" t="n">
        <v>0.446008254447877</v>
      </c>
      <c r="Y7" s="0" t="n">
        <v>0.445148858318499</v>
      </c>
      <c r="Z7" s="0" t="n">
        <v>0.444266259997153</v>
      </c>
      <c r="AA7" s="0" t="n">
        <v>0.443365031651656</v>
      </c>
      <c r="AB7" s="0" t="n">
        <v>0.442449823180714</v>
      </c>
      <c r="AC7" s="0" t="n">
        <v>0.441525137743155</v>
      </c>
      <c r="AD7" s="0" t="n">
        <v>0.440595092987891</v>
      </c>
      <c r="AE7" s="0" t="n">
        <v>0.439663216400325</v>
      </c>
      <c r="AF7" s="0" t="n">
        <v>0.438732319112666</v>
      </c>
      <c r="AG7" s="0" t="n">
        <v>0.437804472953925</v>
      </c>
      <c r="AH7" s="0" t="n">
        <v>0.43688108796044</v>
      </c>
      <c r="AI7" s="0" t="n">
        <v>0.435963062932522</v>
      </c>
      <c r="AJ7" s="0" t="n">
        <v>0.435050968239595</v>
      </c>
      <c r="AK7" s="0" t="n">
        <v>0.434145219909466</v>
      </c>
      <c r="AL7" s="0" t="n">
        <v>0.433246213453691</v>
      </c>
      <c r="AM7" s="0" t="n">
        <v>0.432354399031597</v>
      </c>
      <c r="AN7" s="0" t="n">
        <v>0.431470292069904</v>
      </c>
      <c r="AO7" s="0" t="n">
        <v>0.430594423949044</v>
      </c>
      <c r="AP7" s="0" t="n">
        <v>0.42972724649684</v>
      </c>
      <c r="AQ7" s="0" t="n">
        <v>0.42886901268122</v>
      </c>
      <c r="AR7" s="0" t="n">
        <v>0.428019663285206</v>
      </c>
      <c r="AS7" s="0" t="n">
        <v>0.427178752453586</v>
      </c>
      <c r="AT7" s="0" t="n">
        <v>0.426345439971158</v>
      </c>
      <c r="AU7" s="0" t="n">
        <v>0.425518563303581</v>
      </c>
      <c r="AV7" s="0" t="n">
        <v>0.424696781123223</v>
      </c>
      <c r="AW7" s="0" t="n">
        <v>0.423878760029441</v>
      </c>
      <c r="AX7" s="0" t="n">
        <v>0.423063365802243</v>
      </c>
      <c r="AY7" s="0" t="n">
        <v>0.422249823580825</v>
      </c>
      <c r="AZ7" s="0" t="n">
        <v>0.421437824840556</v>
      </c>
    </row>
    <row r="8" customFormat="false" ht="13.8" hidden="false" customHeight="false" outlineLevel="0" collapsed="false">
      <c r="A8" s="0" t="n">
        <v>16.5</v>
      </c>
      <c r="B8" s="0" t="n">
        <v>0.463220645420959</v>
      </c>
      <c r="C8" s="0" t="n">
        <v>0.462777769496659</v>
      </c>
      <c r="D8" s="0" t="n">
        <v>0.462346841456416</v>
      </c>
      <c r="E8" s="0" t="n">
        <v>0.461925269988066</v>
      </c>
      <c r="F8" s="0" t="n">
        <v>0.461509877505874</v>
      </c>
      <c r="G8" s="0" t="n">
        <v>0.461096919492937</v>
      </c>
      <c r="H8" s="0" t="n">
        <v>0.460682155692202</v>
      </c>
      <c r="I8" s="0" t="n">
        <v>0.460260980249334</v>
      </c>
      <c r="J8" s="0" t="n">
        <v>0.459828608704658</v>
      </c>
      <c r="K8" s="0" t="n">
        <v>0.459380308068776</v>
      </c>
      <c r="L8" s="0" t="n">
        <v>0.458911645560964</v>
      </c>
      <c r="M8" s="0" t="n">
        <v>0.45841872577859</v>
      </c>
      <c r="N8" s="0" t="n">
        <v>0.457898387526621</v>
      </c>
      <c r="O8" s="0" t="n">
        <v>0.457348339926799</v>
      </c>
      <c r="P8" s="0" t="n">
        <v>0.456767229685296</v>
      </c>
      <c r="Q8" s="0" t="n">
        <v>0.456154643316615</v>
      </c>
      <c r="R8" s="0" t="n">
        <v>0.455511056084276</v>
      </c>
      <c r="S8" s="0" t="n">
        <v>0.45483774213426</v>
      </c>
      <c r="T8" s="0" t="n">
        <v>0.454136658375224</v>
      </c>
      <c r="U8" s="0" t="n">
        <v>0.453410310517833</v>
      </c>
      <c r="V8" s="0" t="n">
        <v>0.452661605934693</v>
      </c>
      <c r="W8" s="0" t="n">
        <v>0.451893696213552</v>
      </c>
      <c r="X8" s="0" t="n">
        <v>0.451109813174897</v>
      </c>
      <c r="Y8" s="0" t="n">
        <v>0.450313105117914</v>
      </c>
      <c r="Z8" s="0" t="n">
        <v>0.449506483750364</v>
      </c>
      <c r="AA8" s="0" t="n">
        <v>0.448692494966079</v>
      </c>
      <c r="AB8" s="0" t="n">
        <v>0.447873226951231</v>
      </c>
      <c r="AC8" s="0" t="n">
        <v>0.447050266334492</v>
      </c>
      <c r="AD8" s="0" t="n">
        <v>0.446224707478769</v>
      </c>
      <c r="AE8" s="0" t="n">
        <v>0.445397212588672</v>
      </c>
      <c r="AF8" s="0" t="n">
        <v>0.444568112681043</v>
      </c>
      <c r="AG8" s="0" t="n">
        <v>0.443737533514963</v>
      </c>
      <c r="AH8" s="0" t="n">
        <v>0.442905527359258</v>
      </c>
      <c r="AI8" s="0" t="n">
        <v>0.442072191819279</v>
      </c>
      <c r="AJ8" s="0" t="n">
        <v>0.441237760458079</v>
      </c>
      <c r="AK8" s="0" t="n">
        <v>0.440402655550879</v>
      </c>
      <c r="AL8" s="0" t="n">
        <v>0.439567499598217</v>
      </c>
      <c r="AM8" s="0" t="n">
        <v>0.43873308796437</v>
      </c>
      <c r="AN8" s="0" t="n">
        <v>0.437900329518988</v>
      </c>
      <c r="AO8" s="0" t="n">
        <v>0.437070165335158</v>
      </c>
      <c r="AP8" s="0" t="n">
        <v>0.436243477509241</v>
      </c>
      <c r="AQ8" s="0" t="n">
        <v>0.435421001143326</v>
      </c>
      <c r="AR8" s="0" t="n">
        <v>0.434603252315584</v>
      </c>
      <c r="AS8" s="0" t="n">
        <v>0.433790482950875</v>
      </c>
      <c r="AT8" s="0" t="n">
        <v>0.432982669697479</v>
      </c>
      <c r="AU8" s="0" t="n">
        <v>0.4321795384714</v>
      </c>
      <c r="AV8" s="0" t="n">
        <v>0.431380620262538</v>
      </c>
      <c r="AW8" s="0" t="n">
        <v>0.430585328589566</v>
      </c>
      <c r="AX8" s="0" t="n">
        <v>0.429793046000373</v>
      </c>
      <c r="AY8" s="0" t="n">
        <v>0.429003206883507</v>
      </c>
      <c r="AZ8" s="0" t="n">
        <v>0.428215366258219</v>
      </c>
    </row>
    <row r="9" customFormat="false" ht="13.8" hidden="false" customHeight="false" outlineLevel="0" collapsed="false">
      <c r="A9" s="0" t="n">
        <v>16.75</v>
      </c>
      <c r="B9" s="0" t="n">
        <v>0.469390637455319</v>
      </c>
      <c r="C9" s="0" t="n">
        <v>0.468877972042724</v>
      </c>
      <c r="D9" s="0" t="n">
        <v>0.468367792300823</v>
      </c>
      <c r="E9" s="0" t="n">
        <v>0.467857934234334</v>
      </c>
      <c r="F9" s="0" t="n">
        <v>0.467345880622386</v>
      </c>
      <c r="G9" s="0" t="n">
        <v>0.466828861210907</v>
      </c>
      <c r="H9" s="0" t="n">
        <v>0.466303981799948</v>
      </c>
      <c r="I9" s="0" t="n">
        <v>0.465768375129662</v>
      </c>
      <c r="J9" s="0" t="n">
        <v>0.46521936330788</v>
      </c>
      <c r="K9" s="0" t="n">
        <v>0.464654618987834</v>
      </c>
      <c r="L9" s="0" t="n">
        <v>0.464072311293205</v>
      </c>
      <c r="M9" s="0" t="n">
        <v>0.463471223276232</v>
      </c>
      <c r="N9" s="0" t="n">
        <v>0.462850830044179</v>
      </c>
      <c r="O9" s="0" t="n">
        <v>0.462211330368391</v>
      </c>
      <c r="P9" s="0" t="n">
        <v>0.461553629030888</v>
      </c>
      <c r="Q9" s="0" t="n">
        <v>0.460879271271929</v>
      </c>
      <c r="R9" s="0" t="n">
        <v>0.460190334309602</v>
      </c>
      <c r="S9" s="0" t="n">
        <v>0.45948928390916</v>
      </c>
      <c r="T9" s="0" t="n">
        <v>0.458778806478413</v>
      </c>
      <c r="U9" s="0" t="n">
        <v>0.458061629165811</v>
      </c>
      <c r="V9" s="0" t="n">
        <v>0.457340341721868</v>
      </c>
      <c r="W9" s="0" t="n">
        <v>0.456617234061193</v>
      </c>
      <c r="X9" s="0" t="n">
        <v>0.455894162192072</v>
      </c>
      <c r="Y9" s="0" t="n">
        <v>0.455172452444722</v>
      </c>
      <c r="Z9" s="0" t="n">
        <v>0.454452850080911</v>
      </c>
      <c r="AA9" s="0" t="n">
        <v>0.453735514135134</v>
      </c>
      <c r="AB9" s="0" t="n">
        <v>0.453020056718044</v>
      </c>
      <c r="AC9" s="0" t="n">
        <v>0.452305622050684</v>
      </c>
      <c r="AD9" s="0" t="n">
        <v>0.451590998591478</v>
      </c>
      <c r="AE9" s="0" t="n">
        <v>0.450874756247926</v>
      </c>
      <c r="AF9" s="0" t="n">
        <v>0.450155399304529</v>
      </c>
      <c r="AG9" s="0" t="n">
        <v>0.449431524039379</v>
      </c>
      <c r="AH9" s="0" t="n">
        <v>0.44870196821093</v>
      </c>
      <c r="AI9" s="0" t="n">
        <v>0.44796593835479</v>
      </c>
      <c r="AJ9" s="0" t="n">
        <v>0.447223101078287</v>
      </c>
      <c r="AK9" s="0" t="n">
        <v>0.44647362703783</v>
      </c>
      <c r="AL9" s="0" t="n">
        <v>0.445718181152821</v>
      </c>
      <c r="AM9" s="0" t="n">
        <v>0.44495785926123</v>
      </c>
      <c r="AN9" s="0" t="n">
        <v>0.444194078589455</v>
      </c>
      <c r="AO9" s="0" t="n">
        <v>0.443428435618408</v>
      </c>
      <c r="AP9" s="0" t="n">
        <v>0.442662549023362</v>
      </c>
      <c r="AQ9" s="0" t="n">
        <v>0.441897906650166</v>
      </c>
      <c r="AR9" s="0" t="n">
        <v>0.441135733887879</v>
      </c>
      <c r="AS9" s="0" t="n">
        <v>0.440376896750903</v>
      </c>
      <c r="AT9" s="0" t="n">
        <v>0.439621847330997</v>
      </c>
      <c r="AU9" s="0" t="n">
        <v>0.438870613097821</v>
      </c>
      <c r="AV9" s="0" t="n">
        <v>0.438122825923438</v>
      </c>
      <c r="AW9" s="0" t="n">
        <v>0.437377782575201</v>
      </c>
      <c r="AX9" s="0" t="n">
        <v>0.436634526231513</v>
      </c>
      <c r="AY9" s="0" t="n">
        <v>0.435891938287251</v>
      </c>
      <c r="AZ9" s="0" t="n">
        <v>0.435148830872888</v>
      </c>
    </row>
    <row r="10" customFormat="false" ht="13.8" hidden="false" customHeight="false" outlineLevel="0" collapsed="false">
      <c r="A10" s="0" t="n">
        <v>17</v>
      </c>
      <c r="B10" s="0" t="n">
        <v>0.475660047554518</v>
      </c>
      <c r="C10" s="0" t="n">
        <v>0.475061048724136</v>
      </c>
      <c r="D10" s="0" t="n">
        <v>0.474457051606099</v>
      </c>
      <c r="E10" s="0" t="n">
        <v>0.47384719837632</v>
      </c>
      <c r="F10" s="0" t="n">
        <v>0.473230486759766</v>
      </c>
      <c r="G10" s="0" t="n">
        <v>0.472605872901036</v>
      </c>
      <c r="H10" s="0" t="n">
        <v>0.471972390472083</v>
      </c>
      <c r="I10" s="0" t="n">
        <v>0.471329273937975</v>
      </c>
      <c r="J10" s="0" t="n">
        <v>0.470676073272301</v>
      </c>
      <c r="K10" s="0" t="n">
        <v>0.47001274806911</v>
      </c>
      <c r="L10" s="0" t="n">
        <v>0.469339730773725</v>
      </c>
      <c r="M10" s="0" t="n">
        <v>0.468657951476555</v>
      </c>
      <c r="N10" s="0" t="n">
        <v>0.467968820161114</v>
      </c>
      <c r="O10" s="0" t="n">
        <v>0.467274166169335</v>
      </c>
      <c r="P10" s="0" t="n">
        <v>0.466576138720065</v>
      </c>
      <c r="Q10" s="0" t="n">
        <v>0.465877076335144</v>
      </c>
      <c r="R10" s="0" t="n">
        <v>0.465179356603729</v>
      </c>
      <c r="S10" s="0" t="n">
        <v>0.464485240298874</v>
      </c>
      <c r="T10" s="0" t="n">
        <v>0.463796724820488</v>
      </c>
      <c r="U10" s="0" t="n">
        <v>0.463115420790727</v>
      </c>
      <c r="V10" s="0" t="n">
        <v>0.462442462124549</v>
      </c>
      <c r="W10" s="0" t="n">
        <v>0.461778454980992</v>
      </c>
      <c r="X10" s="0" t="n">
        <v>0.461123465235841</v>
      </c>
      <c r="Y10" s="0" t="n">
        <v>0.460477039044388</v>
      </c>
      <c r="Z10" s="0" t="n">
        <v>0.459838247954203</v>
      </c>
      <c r="AA10" s="0" t="n">
        <v>0.459205749429176</v>
      </c>
      <c r="AB10" s="0" t="n">
        <v>0.458577855548414</v>
      </c>
      <c r="AC10" s="0" t="n">
        <v>0.45795260636559</v>
      </c>
      <c r="AD10" s="0" t="n">
        <v>0.457327848828326</v>
      </c>
      <c r="AE10" s="0" t="n">
        <v>0.456701325920629</v>
      </c>
      <c r="AF10" s="0" t="n">
        <v>0.456070782450278</v>
      </c>
      <c r="AG10" s="0" t="n">
        <v>0.455434092500298</v>
      </c>
      <c r="AH10" s="0" t="n">
        <v>0.454789408320044</v>
      </c>
      <c r="AI10" s="0" t="n">
        <v>0.45413532164129</v>
      </c>
      <c r="AJ10" s="0" t="n">
        <v>0.453471017774366</v>
      </c>
      <c r="AK10" s="0" t="n">
        <v>0.452796393668958</v>
      </c>
      <c r="AL10" s="0" t="n">
        <v>0.452112107787843</v>
      </c>
      <c r="AM10" s="0" t="n">
        <v>0.451419535860335</v>
      </c>
      <c r="AN10" s="0" t="n">
        <v>0.450720623234332</v>
      </c>
      <c r="AO10" s="0" t="n">
        <v>0.450017648059622</v>
      </c>
      <c r="AP10" s="0" t="n">
        <v>0.449312932391004</v>
      </c>
      <c r="AQ10" s="0" t="n">
        <v>0.448608552044174</v>
      </c>
      <c r="AR10" s="0" t="n">
        <v>0.447906095400709</v>
      </c>
      <c r="AS10" s="0" t="n">
        <v>0.447206506949002</v>
      </c>
      <c r="AT10" s="0" t="n">
        <v>0.446510029156635</v>
      </c>
      <c r="AU10" s="0" t="n">
        <v>0.445816234414928</v>
      </c>
      <c r="AV10" s="0" t="n">
        <v>0.445124123710467</v>
      </c>
      <c r="AW10" s="0" t="n">
        <v>0.444432262914551</v>
      </c>
      <c r="AX10" s="0" t="n">
        <v>0.443738929944595</v>
      </c>
      <c r="AY10" s="0" t="n">
        <v>0.443042253254155</v>
      </c>
      <c r="AZ10" s="0" t="n">
        <v>0.442340330638298</v>
      </c>
    </row>
    <row r="11" customFormat="false" ht="13.8" hidden="false" customHeight="false" outlineLevel="0" collapsed="false">
      <c r="A11" s="0" t="n">
        <v>17.25</v>
      </c>
      <c r="B11" s="0" t="n">
        <v>0.482269302760814</v>
      </c>
      <c r="C11" s="0" t="n">
        <v>0.48158909125829</v>
      </c>
      <c r="D11" s="0" t="n">
        <v>0.4808974287114</v>
      </c>
      <c r="E11" s="0" t="n">
        <v>0.480195675411101</v>
      </c>
      <c r="F11" s="0" t="n">
        <v>0.479485392153191</v>
      </c>
      <c r="G11" s="0" t="n">
        <v>0.478768314179727</v>
      </c>
      <c r="H11" s="0" t="n">
        <v>0.478046321156802</v>
      </c>
      <c r="I11" s="0" t="n">
        <v>0.477321403145525</v>
      </c>
      <c r="J11" s="0" t="n">
        <v>0.476595622539498</v>
      </c>
      <c r="K11" s="0" t="n">
        <v>0.475871072011568</v>
      </c>
      <c r="L11" s="0" t="n">
        <v>0.475149828447604</v>
      </c>
      <c r="M11" s="0" t="n">
        <v>0.474433902733588</v>
      </c>
      <c r="N11" s="0" t="n">
        <v>0.473725185271255</v>
      </c>
      <c r="O11" s="0" t="n">
        <v>0.473025387583395</v>
      </c>
      <c r="P11" s="0" t="n">
        <v>0.472335981600305</v>
      </c>
      <c r="Q11" s="0" t="n">
        <v>0.471658140122525</v>
      </c>
      <c r="R11" s="0" t="n">
        <v>0.47099268389902</v>
      </c>
      <c r="S11" s="0" t="n">
        <v>0.470340042455039</v>
      </c>
      <c r="T11" s="0" t="n">
        <v>0.469700235521829</v>
      </c>
      <c r="U11" s="0" t="n">
        <v>0.469072879744639</v>
      </c>
      <c r="V11" s="0" t="n">
        <v>0.468457221396544</v>
      </c>
      <c r="W11" s="0" t="n">
        <v>0.467852191020217</v>
      </c>
      <c r="X11" s="0" t="n">
        <v>0.467256471657829</v>
      </c>
      <c r="Y11" s="0" t="n">
        <v>0.466668569846079</v>
      </c>
      <c r="Z11" s="0" t="n">
        <v>0.466086878514241</v>
      </c>
      <c r="AA11" s="0" t="n">
        <v>0.465509723296769</v>
      </c>
      <c r="AB11" s="0" t="n">
        <v>0.464935388005645</v>
      </c>
      <c r="AC11" s="0" t="n">
        <v>0.464362120337952</v>
      </c>
      <c r="AD11" s="0" t="n">
        <v>0.463788124601251</v>
      </c>
      <c r="AE11" s="0" t="n">
        <v>0.46321155372061</v>
      </c>
      <c r="AF11" s="0" t="n">
        <v>0.462630517403916</v>
      </c>
      <c r="AG11" s="0" t="n">
        <v>0.46204312595204</v>
      </c>
      <c r="AH11" s="0" t="n">
        <v>0.461447587741499</v>
      </c>
      <c r="AI11" s="0" t="n">
        <v>0.460842369758142</v>
      </c>
      <c r="AJ11" s="0" t="n">
        <v>0.460226411751502</v>
      </c>
      <c r="AK11" s="0" t="n">
        <v>0.459599355991342</v>
      </c>
      <c r="AL11" s="0" t="n">
        <v>0.458961724373928</v>
      </c>
      <c r="AM11" s="0" t="n">
        <v>0.45831496023681</v>
      </c>
      <c r="AN11" s="0" t="n">
        <v>0.457661273377919</v>
      </c>
      <c r="AO11" s="0" t="n">
        <v>0.457003288556886</v>
      </c>
      <c r="AP11" s="0" t="n">
        <v>0.456343576769655</v>
      </c>
      <c r="AQ11" s="0" t="n">
        <v>0.455684200824587</v>
      </c>
      <c r="AR11" s="0" t="n">
        <v>0.455026399192513</v>
      </c>
      <c r="AS11" s="0" t="n">
        <v>0.454370470367201</v>
      </c>
      <c r="AT11" s="0" t="n">
        <v>0.453715843026891</v>
      </c>
      <c r="AU11" s="0" t="n">
        <v>0.453061265311797</v>
      </c>
      <c r="AV11" s="0" t="n">
        <v>0.452405034768847</v>
      </c>
      <c r="AW11" s="0" t="n">
        <v>0.451745208810575</v>
      </c>
      <c r="AX11" s="0" t="n">
        <v>0.451079764411942</v>
      </c>
      <c r="AY11" s="0" t="n">
        <v>0.450406700559314</v>
      </c>
      <c r="AZ11" s="0" t="n">
        <v>0.449724092037528</v>
      </c>
    </row>
    <row r="12" customFormat="false" ht="13.8" hidden="false" customHeight="false" outlineLevel="0" collapsed="false">
      <c r="A12" s="0" t="n">
        <v>17.5</v>
      </c>
      <c r="B12" s="0" t="n">
        <v>0.489199552958052</v>
      </c>
      <c r="C12" s="0" t="n">
        <v>0.488461663611455</v>
      </c>
      <c r="D12" s="0" t="n">
        <v>0.487705858124907</v>
      </c>
      <c r="E12" s="0" t="n">
        <v>0.48693614820559</v>
      </c>
      <c r="F12" s="0" t="n">
        <v>0.486157297645027</v>
      </c>
      <c r="G12" s="0" t="n">
        <v>0.485374493178719</v>
      </c>
      <c r="H12" s="0" t="n">
        <v>0.484592974179994</v>
      </c>
      <c r="I12" s="0" t="n">
        <v>0.483817677333723</v>
      </c>
      <c r="J12" s="0" t="n">
        <v>0.483052945106642</v>
      </c>
      <c r="K12" s="0" t="n">
        <v>0.482302328675341</v>
      </c>
      <c r="L12" s="0" t="n">
        <v>0.48156849360068</v>
      </c>
      <c r="M12" s="0" t="n">
        <v>0.480853216724487</v>
      </c>
      <c r="N12" s="0" t="n">
        <v>0.480157449860003</v>
      </c>
      <c r="O12" s="0" t="n">
        <v>0.47948142204811</v>
      </c>
      <c r="P12" s="0" t="n">
        <v>0.478824755268602</v>
      </c>
      <c r="Q12" s="0" t="n">
        <v>0.47818657632015</v>
      </c>
      <c r="R12" s="0" t="n">
        <v>0.47756561700691</v>
      </c>
      <c r="S12" s="0" t="n">
        <v>0.476960302742805</v>
      </c>
      <c r="T12" s="0" t="n">
        <v>0.476368834203261</v>
      </c>
      <c r="U12" s="0" t="n">
        <v>0.47578926700953</v>
      </c>
      <c r="V12" s="0" t="n">
        <v>0.475219591469603</v>
      </c>
      <c r="W12" s="0" t="n">
        <v>0.474657810124055</v>
      </c>
      <c r="X12" s="0" t="n">
        <v>0.474102007403883</v>
      </c>
      <c r="Y12" s="0" t="n">
        <v>0.473550404357955</v>
      </c>
      <c r="Z12" s="0" t="n">
        <v>0.473001392169019</v>
      </c>
      <c r="AA12" s="0" t="n">
        <v>0.472453540340609</v>
      </c>
      <c r="AB12" s="0" t="n">
        <v>0.471905578368574</v>
      </c>
      <c r="AC12" s="0" t="n">
        <v>0.471356353172261</v>
      </c>
      <c r="AD12" s="0" t="n">
        <v>0.470804768435508</v>
      </c>
      <c r="AE12" s="0" t="n">
        <v>0.470249716119826</v>
      </c>
      <c r="AF12" s="0" t="n">
        <v>0.46969001486914</v>
      </c>
      <c r="AG12" s="0" t="n">
        <v>0.469124375409342</v>
      </c>
      <c r="AH12" s="0" t="n">
        <v>0.46855141928974</v>
      </c>
      <c r="AI12" s="0" t="n">
        <v>0.467969781102509</v>
      </c>
      <c r="AJ12" s="0" t="n">
        <v>0.467378316461673</v>
      </c>
      <c r="AK12" s="0" t="n">
        <v>0.466776404712633</v>
      </c>
      <c r="AL12" s="0" t="n">
        <v>0.466164269851845</v>
      </c>
      <c r="AM12" s="0" t="n">
        <v>0.465543169337493</v>
      </c>
      <c r="AN12" s="0" t="n">
        <v>0.464915285135413</v>
      </c>
      <c r="AO12" s="0" t="n">
        <v>0.464283259807895</v>
      </c>
      <c r="AP12" s="0" t="n">
        <v>0.46364952120973</v>
      </c>
      <c r="AQ12" s="0" t="n">
        <v>0.463015680453548</v>
      </c>
      <c r="AR12" s="0" t="n">
        <v>0.462382239258079</v>
      </c>
      <c r="AS12" s="0" t="n">
        <v>0.461748650338701</v>
      </c>
      <c r="AT12" s="0" t="n">
        <v>0.461113604027288</v>
      </c>
      <c r="AU12" s="0" t="n">
        <v>0.460475369090523</v>
      </c>
      <c r="AV12" s="0" t="n">
        <v>0.459832069847707</v>
      </c>
      <c r="AW12" s="0" t="n">
        <v>0.459181858083732</v>
      </c>
      <c r="AX12" s="0" t="n">
        <v>0.458522988912208</v>
      </c>
      <c r="AY12" s="0" t="n">
        <v>0.457853828419366</v>
      </c>
      <c r="AZ12" s="0" t="n">
        <v>0.457172820215813</v>
      </c>
    </row>
    <row r="13" customFormat="false" ht="13.8" hidden="false" customHeight="false" outlineLevel="0" collapsed="false">
      <c r="A13" s="0" t="n">
        <v>17.75</v>
      </c>
      <c r="B13" s="0" t="n">
        <v>0.496303667550531</v>
      </c>
      <c r="C13" s="0" t="n">
        <v>0.495535736254754</v>
      </c>
      <c r="D13" s="0" t="n">
        <v>0.49474412683014</v>
      </c>
      <c r="E13" s="0" t="n">
        <v>0.493935206520229</v>
      </c>
      <c r="F13" s="0" t="n">
        <v>0.493116721003271</v>
      </c>
      <c r="G13" s="0" t="n">
        <v>0.492297054992391</v>
      </c>
      <c r="H13" s="0" t="n">
        <v>0.49148440842815</v>
      </c>
      <c r="I13" s="0" t="n">
        <v>0.490686050732972</v>
      </c>
      <c r="J13" s="0" t="n">
        <v>0.489907783042807</v>
      </c>
      <c r="K13" s="0" t="n">
        <v>0.489153670889344</v>
      </c>
      <c r="L13" s="0" t="n">
        <v>0.488426036865741</v>
      </c>
      <c r="M13" s="0" t="n">
        <v>0.487725649069219</v>
      </c>
      <c r="N13" s="0" t="n">
        <v>0.487052018633553</v>
      </c>
      <c r="O13" s="0" t="n">
        <v>0.48640372505039</v>
      </c>
      <c r="P13" s="0" t="n">
        <v>0.485778710778253</v>
      </c>
      <c r="Q13" s="0" t="n">
        <v>0.485174515704785</v>
      </c>
      <c r="R13" s="0" t="n">
        <v>0.484588448804871</v>
      </c>
      <c r="S13" s="0" t="n">
        <v>0.484017712889354</v>
      </c>
      <c r="T13" s="0" t="n">
        <v>0.483459504898559</v>
      </c>
      <c r="U13" s="0" t="n">
        <v>0.48291110838279</v>
      </c>
      <c r="V13" s="0" t="n">
        <v>0.482369981466256</v>
      </c>
      <c r="W13" s="0" t="n">
        <v>0.481833831584891</v>
      </c>
      <c r="X13" s="0" t="n">
        <v>0.48130066504764</v>
      </c>
      <c r="Y13" s="0" t="n">
        <v>0.480768805512435</v>
      </c>
      <c r="Z13" s="0" t="n">
        <v>0.480236884444701</v>
      </c>
      <c r="AA13" s="0" t="n">
        <v>0.479703810806703</v>
      </c>
      <c r="AB13" s="0" t="n">
        <v>0.479168724162646</v>
      </c>
      <c r="AC13" s="0" t="n">
        <v>0.478630931199244</v>
      </c>
      <c r="AD13" s="0" t="n">
        <v>0.478089828113769</v>
      </c>
      <c r="AE13" s="0" t="n">
        <v>0.477544817092242</v>
      </c>
      <c r="AF13" s="0" t="n">
        <v>0.476995225926539</v>
      </c>
      <c r="AG13" s="0" t="n">
        <v>0.476440238904422</v>
      </c>
      <c r="AH13" s="0" t="n">
        <v>0.475878853691088</v>
      </c>
      <c r="AI13" s="0" t="n">
        <v>0.475309895546598</v>
      </c>
      <c r="AJ13" s="0" t="n">
        <v>0.474732139132658</v>
      </c>
      <c r="AK13" s="0" t="n">
        <v>0.474144586173511</v>
      </c>
      <c r="AL13" s="0" t="n">
        <v>0.473546884218323</v>
      </c>
      <c r="AM13" s="0" t="n">
        <v>0.472939727356729</v>
      </c>
      <c r="AN13" s="0" t="n">
        <v>0.472324941183806</v>
      </c>
      <c r="AO13" s="0" t="n">
        <v>0.471705028979672</v>
      </c>
      <c r="AP13" s="0" t="n">
        <v>0.471082320674445</v>
      </c>
      <c r="AQ13" s="0" t="n">
        <v>0.470458203626749</v>
      </c>
      <c r="AR13" s="0" t="n">
        <v>0.469832833954047</v>
      </c>
      <c r="AS13" s="0" t="n">
        <v>0.469205333856166</v>
      </c>
      <c r="AT13" s="0" t="n">
        <v>0.468574206738281</v>
      </c>
      <c r="AU13" s="0" t="n">
        <v>0.467937717894877</v>
      </c>
      <c r="AV13" s="0" t="n">
        <v>0.467294136721204</v>
      </c>
      <c r="AW13" s="0" t="n">
        <v>0.466641848323131</v>
      </c>
      <c r="AX13" s="0" t="n">
        <v>0.465979379216156</v>
      </c>
      <c r="AY13" s="0" t="n">
        <v>0.46530537456473</v>
      </c>
      <c r="AZ13" s="0" t="n">
        <v>0.464618545458723</v>
      </c>
    </row>
    <row r="14" customFormat="false" ht="13.8" hidden="false" customHeight="false" outlineLevel="0" collapsed="false">
      <c r="A14" s="0" t="n">
        <v>18</v>
      </c>
      <c r="B14" s="0" t="n">
        <v>0.503463924165514</v>
      </c>
      <c r="C14" s="0" t="n">
        <v>0.502687889663583</v>
      </c>
      <c r="D14" s="0" t="n">
        <v>0.501884416595255</v>
      </c>
      <c r="E14" s="0" t="n">
        <v>0.501061386446709</v>
      </c>
      <c r="F14" s="0" t="n">
        <v>0.500228571103779</v>
      </c>
      <c r="G14" s="0" t="n">
        <v>0.499396545401619</v>
      </c>
      <c r="H14" s="0" t="n">
        <v>0.498575459754362</v>
      </c>
      <c r="I14" s="0" t="n">
        <v>0.497773951464288</v>
      </c>
      <c r="J14" s="0" t="n">
        <v>0.496998416895368</v>
      </c>
      <c r="K14" s="0" t="n">
        <v>0.496252740666783</v>
      </c>
      <c r="L14" s="0" t="n">
        <v>0.495538442766744</v>
      </c>
      <c r="M14" s="0" t="n">
        <v>0.494855112379138</v>
      </c>
      <c r="N14" s="0" t="n">
        <v>0.494200967576641</v>
      </c>
      <c r="O14" s="0" t="n">
        <v>0.493573400630926</v>
      </c>
      <c r="P14" s="0" t="n">
        <v>0.492969414036531</v>
      </c>
      <c r="Q14" s="0" t="n">
        <v>0.492385902089502</v>
      </c>
      <c r="R14" s="0" t="n">
        <v>0.491819779591897</v>
      </c>
      <c r="S14" s="0" t="n">
        <v>0.49126800300592</v>
      </c>
      <c r="T14" s="0" t="n">
        <v>0.490727562892885</v>
      </c>
      <c r="U14" s="0" t="n">
        <v>0.490195526910149</v>
      </c>
      <c r="V14" s="0" t="n">
        <v>0.489669162219822</v>
      </c>
      <c r="W14" s="0" t="n">
        <v>0.489146090703037</v>
      </c>
      <c r="X14" s="0" t="n">
        <v>0.488624393281044</v>
      </c>
      <c r="Y14" s="0" t="n">
        <v>0.488102612735335</v>
      </c>
      <c r="Z14" s="0" t="n">
        <v>0.487579669557641</v>
      </c>
      <c r="AA14" s="0" t="n">
        <v>0.487054748970984</v>
      </c>
      <c r="AB14" s="0" t="n">
        <v>0.486527227249477</v>
      </c>
      <c r="AC14" s="0" t="n">
        <v>0.485996629591736</v>
      </c>
      <c r="AD14" s="0" t="n">
        <v>0.485462553986747</v>
      </c>
      <c r="AE14" s="0" t="n">
        <v>0.484924615097463</v>
      </c>
      <c r="AF14" s="0" t="n">
        <v>0.484382399773957</v>
      </c>
      <c r="AG14" s="0" t="n">
        <v>0.483835400576975</v>
      </c>
      <c r="AH14" s="0" t="n">
        <v>0.483282925992649</v>
      </c>
      <c r="AI14" s="0" t="n">
        <v>0.482724009576135</v>
      </c>
      <c r="AJ14" s="0" t="n">
        <v>0.482157373642958</v>
      </c>
      <c r="AK14" s="0" t="n">
        <v>0.481581544814085</v>
      </c>
      <c r="AL14" s="0" t="n">
        <v>0.480995223024973</v>
      </c>
      <c r="AM14" s="0" t="n">
        <v>0.48039788008754</v>
      </c>
      <c r="AN14" s="0" t="n">
        <v>0.4797902842745</v>
      </c>
      <c r="AO14" s="0" t="n">
        <v>0.479174469144119</v>
      </c>
      <c r="AP14" s="0" t="n">
        <v>0.478552975859908</v>
      </c>
      <c r="AQ14" s="0" t="n">
        <v>0.477927828419729</v>
      </c>
      <c r="AR14" s="0" t="n">
        <v>0.477299899350128</v>
      </c>
      <c r="AS14" s="0" t="n">
        <v>0.476668884727849</v>
      </c>
      <c r="AT14" s="0" t="n">
        <v>0.47603364471773</v>
      </c>
      <c r="AU14" s="0" t="n">
        <v>0.475392593626599</v>
      </c>
      <c r="AV14" s="0" t="n">
        <v>0.474743984386743</v>
      </c>
      <c r="AW14" s="0" t="n">
        <v>0.474086074551745</v>
      </c>
      <c r="AX14" s="0" t="n">
        <v>0.473417214011664</v>
      </c>
      <c r="AY14" s="0" t="n">
        <v>0.472735894294382</v>
      </c>
      <c r="AZ14" s="0" t="n">
        <v>0.472040782406093</v>
      </c>
    </row>
    <row r="15" customFormat="false" ht="13.8" hidden="false" customHeight="false" outlineLevel="0" collapsed="false">
      <c r="A15" s="0" t="n">
        <v>18.25</v>
      </c>
      <c r="B15" s="0" t="n">
        <v>0.510633897086516</v>
      </c>
      <c r="C15" s="0" t="n">
        <v>0.509864149385383</v>
      </c>
      <c r="D15" s="0" t="n">
        <v>0.50906515908531</v>
      </c>
      <c r="E15" s="0" t="n">
        <v>0.508244920320712</v>
      </c>
      <c r="F15" s="0" t="n">
        <v>0.507413817979951</v>
      </c>
      <c r="G15" s="0" t="n">
        <v>0.506583480667993</v>
      </c>
      <c r="H15" s="0" t="n">
        <v>0.505765317741291</v>
      </c>
      <c r="I15" s="0" t="n">
        <v>0.50496908687331</v>
      </c>
      <c r="J15" s="0" t="n">
        <v>0.504201843648123</v>
      </c>
      <c r="K15" s="0" t="n">
        <v>0.503467491703073</v>
      </c>
      <c r="L15" s="0" t="n">
        <v>0.502766946285342</v>
      </c>
      <c r="M15" s="0" t="n">
        <v>0.502098747585886</v>
      </c>
      <c r="N15" s="0" t="n">
        <v>0.501459882239448</v>
      </c>
      <c r="O15" s="0" t="n">
        <v>0.500846594219755</v>
      </c>
      <c r="P15" s="0" t="n">
        <v>0.500255043346038</v>
      </c>
      <c r="Q15" s="0" t="n">
        <v>0.499681746003356</v>
      </c>
      <c r="R15" s="0" t="n">
        <v>0.499123775812785</v>
      </c>
      <c r="S15" s="0" t="n">
        <v>0.498578715897641</v>
      </c>
      <c r="T15" s="0" t="n">
        <v>0.498044387176569</v>
      </c>
      <c r="U15" s="0" t="n">
        <v>0.497518490801219</v>
      </c>
      <c r="V15" s="0" t="n">
        <v>0.496998444563624</v>
      </c>
      <c r="W15" s="0" t="n">
        <v>0.496481617635741</v>
      </c>
      <c r="X15" s="0" t="n">
        <v>0.495965793067796</v>
      </c>
      <c r="Y15" s="0" t="n">
        <v>0.495449450156933</v>
      </c>
      <c r="Z15" s="0" t="n">
        <v>0.494931688436829</v>
      </c>
      <c r="AA15" s="0" t="n">
        <v>0.494411952648853</v>
      </c>
      <c r="AB15" s="0" t="n">
        <v>0.493889791741317</v>
      </c>
      <c r="AC15" s="0" t="n">
        <v>0.49336478362273</v>
      </c>
      <c r="AD15" s="0" t="n">
        <v>0.492836586832518</v>
      </c>
      <c r="AE15" s="0" t="n">
        <v>0.492304976238902</v>
      </c>
      <c r="AF15" s="0" t="n">
        <v>0.491769806502501</v>
      </c>
      <c r="AG15" s="0" t="n">
        <v>0.491230911589623</v>
      </c>
      <c r="AH15" s="0" t="n">
        <v>0.490687949718546</v>
      </c>
      <c r="AI15" s="0" t="n">
        <v>0.490140206928141</v>
      </c>
      <c r="AJ15" s="0" t="n">
        <v>0.489586401399502</v>
      </c>
      <c r="AK15" s="0" t="n">
        <v>0.489024592353963</v>
      </c>
      <c r="AL15" s="0" t="n">
        <v>0.488452365239891</v>
      </c>
      <c r="AM15" s="0" t="n">
        <v>0.487867435849138</v>
      </c>
      <c r="AN15" s="0" t="n">
        <v>0.487268559047386</v>
      </c>
      <c r="AO15" s="0" t="n">
        <v>0.486656232708183</v>
      </c>
      <c r="AP15" s="0" t="n">
        <v>0.486032614519509</v>
      </c>
      <c r="AQ15" s="0" t="n">
        <v>0.485400612879856</v>
      </c>
      <c r="AR15" s="0" t="n">
        <v>0.484762754687424</v>
      </c>
      <c r="AS15" s="0" t="n">
        <v>0.484120461996547</v>
      </c>
      <c r="AT15" s="0" t="n">
        <v>0.483473902655586</v>
      </c>
      <c r="AU15" s="0" t="n">
        <v>0.482822210931565</v>
      </c>
      <c r="AV15" s="0" t="n">
        <v>0.482163826254118</v>
      </c>
      <c r="AW15" s="0" t="n">
        <v>0.481496809608784</v>
      </c>
      <c r="AX15" s="0" t="n">
        <v>0.480819098344732</v>
      </c>
      <c r="AY15" s="0" t="n">
        <v>0.480128706492402</v>
      </c>
      <c r="AZ15" s="0" t="n">
        <v>0.479423882273551</v>
      </c>
    </row>
    <row r="16" customFormat="false" ht="13.8" hidden="false" customHeight="false" outlineLevel="0" collapsed="false">
      <c r="A16" s="0" t="n">
        <v>18.5</v>
      </c>
      <c r="B16" s="0" t="n">
        <v>0.517810639143193</v>
      </c>
      <c r="C16" s="0" t="n">
        <v>0.517058775585316</v>
      </c>
      <c r="D16" s="0" t="n">
        <v>0.51627585228002</v>
      </c>
      <c r="E16" s="0" t="n">
        <v>0.515467879696114</v>
      </c>
      <c r="F16" s="0" t="n">
        <v>0.514644134830946</v>
      </c>
      <c r="G16" s="0" t="n">
        <v>0.51381648167173</v>
      </c>
      <c r="H16" s="0" t="n">
        <v>0.512997923282069</v>
      </c>
      <c r="I16" s="0" t="n">
        <v>0.51220063448332</v>
      </c>
      <c r="J16" s="0" t="n">
        <v>0.51143404056026</v>
      </c>
      <c r="K16" s="0" t="n">
        <v>0.510703574603082</v>
      </c>
      <c r="L16" s="0" t="n">
        <v>0.51001046781142</v>
      </c>
      <c r="M16" s="0" t="n">
        <v>0.50935247806947</v>
      </c>
      <c r="N16" s="0" t="n">
        <v>0.50872513496497</v>
      </c>
      <c r="O16" s="0" t="n">
        <v>0.50812302798574</v>
      </c>
      <c r="P16" s="0" t="n">
        <v>0.507540824689343</v>
      </c>
      <c r="Q16" s="0" t="n">
        <v>0.506973917932942</v>
      </c>
      <c r="R16" s="0" t="n">
        <v>0.506418751279854</v>
      </c>
      <c r="S16" s="0" t="n">
        <v>0.505872925321668</v>
      </c>
      <c r="T16" s="0" t="n">
        <v>0.505335148949029</v>
      </c>
      <c r="U16" s="0" t="n">
        <v>0.504804980182565</v>
      </c>
      <c r="V16" s="0" t="n">
        <v>0.504282197968556</v>
      </c>
      <c r="W16" s="0" t="n">
        <v>0.503765871127859</v>
      </c>
      <c r="X16" s="0" t="n">
        <v>0.503253835124565</v>
      </c>
      <c r="Y16" s="0" t="n">
        <v>0.502743291459262</v>
      </c>
      <c r="Z16" s="0" t="n">
        <v>0.502231951717899</v>
      </c>
      <c r="AA16" s="0" t="n">
        <v>0.50171856506413</v>
      </c>
      <c r="AB16" s="0" t="n">
        <v>0.501202698955235</v>
      </c>
      <c r="AC16" s="0" t="n">
        <v>0.500684346016774</v>
      </c>
      <c r="AD16" s="0" t="n">
        <v>0.500163678547052</v>
      </c>
      <c r="AE16" s="0" t="n">
        <v>0.499640932249957</v>
      </c>
      <c r="AF16" s="0" t="n">
        <v>0.499116322006147</v>
      </c>
      <c r="AG16" s="0" t="n">
        <v>0.498589931540725</v>
      </c>
      <c r="AH16" s="0" t="n">
        <v>0.49806155600375</v>
      </c>
      <c r="AI16" s="0" t="n">
        <v>0.49753049696288</v>
      </c>
      <c r="AJ16" s="0" t="n">
        <v>0.496995336435504</v>
      </c>
      <c r="AK16" s="0" t="n">
        <v>0.496453769046987</v>
      </c>
      <c r="AL16" s="0" t="n">
        <v>0.495902637675578</v>
      </c>
      <c r="AM16" s="0" t="n">
        <v>0.495338333982228</v>
      </c>
      <c r="AN16" s="0" t="n">
        <v>0.494757596191506</v>
      </c>
      <c r="AO16" s="0" t="n">
        <v>0.494158456308592</v>
      </c>
      <c r="AP16" s="0" t="n">
        <v>0.49354086273115</v>
      </c>
      <c r="AQ16" s="0" t="n">
        <v>0.492906609160981</v>
      </c>
      <c r="AR16" s="0" t="n">
        <v>0.492258615819574</v>
      </c>
      <c r="AS16" s="0" t="n">
        <v>0.491599963412381</v>
      </c>
      <c r="AT16" s="0" t="n">
        <v>0.490933096443787</v>
      </c>
      <c r="AU16" s="0" t="n">
        <v>0.490259389257275</v>
      </c>
      <c r="AV16" s="0" t="n">
        <v>0.489579055279133</v>
      </c>
      <c r="AW16" s="0" t="n">
        <v>0.488891290140218</v>
      </c>
      <c r="AX16" s="0" t="n">
        <v>0.488194535392368</v>
      </c>
      <c r="AY16" s="0" t="n">
        <v>0.487486764763325</v>
      </c>
      <c r="AZ16" s="0" t="n">
        <v>0.48676570207942</v>
      </c>
    </row>
    <row r="17" customFormat="false" ht="13.8" hidden="false" customHeight="false" outlineLevel="0" collapsed="false">
      <c r="A17" s="0" t="n">
        <v>18.75</v>
      </c>
      <c r="B17" s="0" t="n">
        <v>0.524975659376499</v>
      </c>
      <c r="C17" s="0" t="n">
        <v>0.52425978935105</v>
      </c>
      <c r="D17" s="0" t="n">
        <v>0.52350878918482</v>
      </c>
      <c r="E17" s="0" t="n">
        <v>0.522724414064714</v>
      </c>
      <c r="F17" s="0" t="n">
        <v>0.521912578757058</v>
      </c>
      <c r="G17" s="0" t="n">
        <v>0.521084083504293</v>
      </c>
      <c r="H17" s="0" t="n">
        <v>0.520254098601034</v>
      </c>
      <c r="I17" s="0" t="n">
        <v>0.519439841357803</v>
      </c>
      <c r="J17" s="0" t="n">
        <v>0.518656855785548</v>
      </c>
      <c r="K17" s="0" t="n">
        <v>0.517915431537464</v>
      </c>
      <c r="L17" s="0" t="n">
        <v>0.517218872592004</v>
      </c>
      <c r="M17" s="0" t="n">
        <v>0.516564207293851</v>
      </c>
      <c r="N17" s="0" t="n">
        <v>0.515944521141393</v>
      </c>
      <c r="O17" s="0" t="n">
        <v>0.515351550344181</v>
      </c>
      <c r="P17" s="0" t="n">
        <v>0.514777589815064</v>
      </c>
      <c r="Q17" s="0" t="n">
        <v>0.514216465923887</v>
      </c>
      <c r="R17" s="0" t="n">
        <v>0.513663772460921</v>
      </c>
      <c r="S17" s="0" t="n">
        <v>0.513116697835101</v>
      </c>
      <c r="T17" s="0" t="n">
        <v>0.512573735575682</v>
      </c>
      <c r="U17" s="0" t="n">
        <v>0.512034479847025</v>
      </c>
      <c r="V17" s="0" t="n">
        <v>0.511499549396238</v>
      </c>
      <c r="W17" s="0" t="n">
        <v>0.510970420747074</v>
      </c>
      <c r="X17" s="0" t="n">
        <v>0.510448759732332</v>
      </c>
      <c r="Y17" s="0" t="n">
        <v>0.509935213023995</v>
      </c>
      <c r="Z17" s="0" t="n">
        <v>0.509428554460626</v>
      </c>
      <c r="AA17" s="0" t="n">
        <v>0.508926148055277</v>
      </c>
      <c r="AB17" s="0" t="n">
        <v>0.508425273400294</v>
      </c>
      <c r="AC17" s="0" t="n">
        <v>0.507924066343466</v>
      </c>
      <c r="AD17" s="0" t="n">
        <v>0.507421640381361</v>
      </c>
      <c r="AE17" s="0" t="n">
        <v>0.506917773516281</v>
      </c>
      <c r="AF17" s="0" t="n">
        <v>0.5064125608662</v>
      </c>
      <c r="AG17" s="0" t="n">
        <v>0.505906159852198</v>
      </c>
      <c r="AH17" s="0" t="n">
        <v>0.505398594171323</v>
      </c>
      <c r="AI17" s="0" t="n">
        <v>0.50488955272115</v>
      </c>
      <c r="AJ17" s="0" t="n">
        <v>0.504378151661333</v>
      </c>
      <c r="AK17" s="0" t="n">
        <v>0.50386268733081</v>
      </c>
      <c r="AL17" s="0" t="n">
        <v>0.503340476981426</v>
      </c>
      <c r="AM17" s="0" t="n">
        <v>0.502807928288113</v>
      </c>
      <c r="AN17" s="0" t="n">
        <v>0.502260941855682</v>
      </c>
      <c r="AO17" s="0" t="n">
        <v>0.501695605929117</v>
      </c>
      <c r="AP17" s="0" t="n">
        <v>0.501108957344644</v>
      </c>
      <c r="AQ17" s="0" t="n">
        <v>0.500499504198001</v>
      </c>
      <c r="AR17" s="0" t="n">
        <v>0.499867318309196</v>
      </c>
      <c r="AS17" s="0" t="n">
        <v>0.499213724062047</v>
      </c>
      <c r="AT17" s="0" t="n">
        <v>0.49854076586211</v>
      </c>
      <c r="AU17" s="0" t="n">
        <v>0.497850649262696</v>
      </c>
      <c r="AV17" s="0" t="n">
        <v>0.497145271896988</v>
      </c>
      <c r="AW17" s="0" t="n">
        <v>0.496425879053018</v>
      </c>
      <c r="AX17" s="0" t="n">
        <v>0.495692838936459</v>
      </c>
      <c r="AY17" s="0" t="n">
        <v>0.494945526367754</v>
      </c>
      <c r="AZ17" s="0" t="n">
        <v>0.494182305257645</v>
      </c>
    </row>
    <row r="18" customFormat="false" ht="13.8" hidden="false" customHeight="false" outlineLevel="0" collapsed="false">
      <c r="A18" s="0" t="n">
        <v>19</v>
      </c>
      <c r="B18" s="0" t="n">
        <v>0.532038942799288</v>
      </c>
      <c r="C18" s="0" t="n">
        <v>0.531375961803721</v>
      </c>
      <c r="D18" s="0" t="n">
        <v>0.530677087898998</v>
      </c>
      <c r="E18" s="0" t="n">
        <v>0.529939123839471</v>
      </c>
      <c r="F18" s="0" t="n">
        <v>0.529161400147109</v>
      </c>
      <c r="G18" s="0" t="n">
        <v>0.528348495972954</v>
      </c>
      <c r="H18" s="0" t="n">
        <v>0.527512958989422</v>
      </c>
      <c r="I18" s="0" t="n">
        <v>0.526675669517924</v>
      </c>
      <c r="J18" s="0" t="n">
        <v>0.525861568074556</v>
      </c>
      <c r="K18" s="0" t="n">
        <v>0.52509162951735</v>
      </c>
      <c r="L18" s="0" t="n">
        <v>0.524375991022729</v>
      </c>
      <c r="M18" s="0" t="n">
        <v>0.523712766791025</v>
      </c>
      <c r="N18" s="0" t="n">
        <v>0.523092159970364</v>
      </c>
      <c r="O18" s="0" t="n">
        <v>0.522501972591717</v>
      </c>
      <c r="P18" s="0" t="n">
        <v>0.521931430496585</v>
      </c>
      <c r="Q18" s="0" t="n">
        <v>0.521372694464264</v>
      </c>
      <c r="R18" s="0" t="n">
        <v>0.520820808535105</v>
      </c>
      <c r="S18" s="0" t="n">
        <v>0.520272949162551</v>
      </c>
      <c r="T18" s="0" t="n">
        <v>0.519727524888612</v>
      </c>
      <c r="U18" s="0" t="n">
        <v>0.519184177825703</v>
      </c>
      <c r="V18" s="0" t="n">
        <v>0.518644055812169</v>
      </c>
      <c r="W18" s="0" t="n">
        <v>0.518109744903165</v>
      </c>
      <c r="X18" s="0" t="n">
        <v>0.51758501075449</v>
      </c>
      <c r="Y18" s="0" t="n">
        <v>0.517073029350792</v>
      </c>
      <c r="Z18" s="0" t="n">
        <v>0.516573941889679</v>
      </c>
      <c r="AA18" s="0" t="n">
        <v>0.516084186266682</v>
      </c>
      <c r="AB18" s="0" t="n">
        <v>0.515598487541527</v>
      </c>
      <c r="AC18" s="0" t="n">
        <v>0.515112421759668</v>
      </c>
      <c r="AD18" s="0" t="n">
        <v>0.514623586697688</v>
      </c>
      <c r="AE18" s="0" t="n">
        <v>0.514131437581717</v>
      </c>
      <c r="AF18" s="0" t="n">
        <v>0.513636661137454</v>
      </c>
      <c r="AG18" s="0" t="n">
        <v>0.513140603378276</v>
      </c>
      <c r="AH18" s="0" t="n">
        <v>0.512644834828665</v>
      </c>
      <c r="AI18" s="0" t="n">
        <v>0.51215076735248</v>
      </c>
      <c r="AJ18" s="0" t="n">
        <v>0.511659233440674</v>
      </c>
      <c r="AK18" s="0" t="n">
        <v>0.511170006742297</v>
      </c>
      <c r="AL18" s="0" t="n">
        <v>0.510681345328705</v>
      </c>
      <c r="AM18" s="0" t="n">
        <v>0.510189739047101</v>
      </c>
      <c r="AN18" s="0" t="n">
        <v>0.509690065710741</v>
      </c>
      <c r="AO18" s="0" t="n">
        <v>0.509176236696404</v>
      </c>
      <c r="AP18" s="0" t="n">
        <v>0.508642169211879</v>
      </c>
      <c r="AQ18" s="0" t="n">
        <v>0.508082724552766</v>
      </c>
      <c r="AR18" s="0" t="n">
        <v>0.507494268163195</v>
      </c>
      <c r="AS18" s="0" t="n">
        <v>0.506874729638951</v>
      </c>
      <c r="AT18" s="0" t="n">
        <v>0.506223289045107</v>
      </c>
      <c r="AU18" s="0" t="n">
        <v>0.505539928116394</v>
      </c>
      <c r="AV18" s="0" t="n">
        <v>0.504825044312015</v>
      </c>
      <c r="AW18" s="0" t="n">
        <v>0.504079215041933</v>
      </c>
      <c r="AX18" s="0" t="n">
        <v>0.503303098866416</v>
      </c>
      <c r="AY18" s="0" t="n">
        <v>0.502497404442894</v>
      </c>
      <c r="AZ18" s="0" t="n">
        <v>0.501662847592743</v>
      </c>
    </row>
    <row r="19" customFormat="false" ht="13.8" hidden="false" customHeight="false" outlineLevel="0" collapsed="false">
      <c r="A19" s="0" t="n">
        <v>19.25</v>
      </c>
      <c r="B19" s="0" t="n">
        <v>0.538790964357481</v>
      </c>
      <c r="C19" s="0" t="n">
        <v>0.538170739163685</v>
      </c>
      <c r="D19" s="0" t="n">
        <v>0.53752543888567</v>
      </c>
      <c r="E19" s="0" t="n">
        <v>0.536850690670584</v>
      </c>
      <c r="F19" s="0" t="n">
        <v>0.536141211636303</v>
      </c>
      <c r="G19" s="0" t="n">
        <v>0.535392761450011</v>
      </c>
      <c r="H19" s="0" t="n">
        <v>0.534606142771369</v>
      </c>
      <c r="I19" s="0" t="n">
        <v>0.533792327452686</v>
      </c>
      <c r="J19" s="0" t="n">
        <v>0.532974599489035</v>
      </c>
      <c r="K19" s="0" t="n">
        <v>0.532182555142216</v>
      </c>
      <c r="L19" s="0" t="n">
        <v>0.531439428192781</v>
      </c>
      <c r="M19" s="0" t="n">
        <v>0.530752872026204</v>
      </c>
      <c r="N19" s="0" t="n">
        <v>0.530116226478515</v>
      </c>
      <c r="O19" s="0" t="n">
        <v>0.529516275542938</v>
      </c>
      <c r="P19" s="0" t="n">
        <v>0.528940083034082</v>
      </c>
      <c r="Q19" s="0" t="n">
        <v>0.528378037879942</v>
      </c>
      <c r="R19" s="0" t="n">
        <v>0.527824131104458</v>
      </c>
      <c r="S19" s="0" t="n">
        <v>0.527275163197084</v>
      </c>
      <c r="T19" s="0" t="n">
        <v>0.526729960253407</v>
      </c>
      <c r="U19" s="0" t="n">
        <v>0.526189160194841</v>
      </c>
      <c r="V19" s="0" t="n">
        <v>0.525655628177485</v>
      </c>
      <c r="W19" s="0" t="n">
        <v>0.525134293812737</v>
      </c>
      <c r="X19" s="0" t="n">
        <v>0.524629002784704</v>
      </c>
      <c r="Y19" s="0" t="n">
        <v>0.524137490939371</v>
      </c>
      <c r="Z19" s="0" t="n">
        <v>0.52365163146818</v>
      </c>
      <c r="AA19" s="0" t="n">
        <v>0.523163617978881</v>
      </c>
      <c r="AB19" s="0" t="n">
        <v>0.522669741960166</v>
      </c>
      <c r="AC19" s="0" t="n">
        <v>0.522169644249519</v>
      </c>
      <c r="AD19" s="0" t="n">
        <v>0.521664608394677</v>
      </c>
      <c r="AE19" s="0" t="n">
        <v>0.521156670581569</v>
      </c>
      <c r="AF19" s="0" t="n">
        <v>0.520648373933386</v>
      </c>
      <c r="AG19" s="0" t="n">
        <v>0.520142716116502</v>
      </c>
      <c r="AH19" s="0" t="n">
        <v>0.519643021878977</v>
      </c>
      <c r="AI19" s="0" t="n">
        <v>0.519152592313096</v>
      </c>
      <c r="AJ19" s="0" t="n">
        <v>0.518674037563706</v>
      </c>
      <c r="AK19" s="0" t="n">
        <v>0.518208282882555</v>
      </c>
      <c r="AL19" s="0" t="n">
        <v>0.517753419672872</v>
      </c>
      <c r="AM19" s="0" t="n">
        <v>0.517303833196568</v>
      </c>
      <c r="AN19" s="0" t="n">
        <v>0.51685019747244</v>
      </c>
      <c r="AO19" s="0" t="n">
        <v>0.516380716069246</v>
      </c>
      <c r="AP19" s="0" t="n">
        <v>0.515883354106223</v>
      </c>
      <c r="AQ19" s="0" t="n">
        <v>0.515348170311213</v>
      </c>
      <c r="AR19" s="0" t="n">
        <v>0.514768792034534</v>
      </c>
      <c r="AS19" s="0" t="n">
        <v>0.514142647076052</v>
      </c>
      <c r="AT19" s="0" t="n">
        <v>0.513470244968288</v>
      </c>
      <c r="AU19" s="0" t="n">
        <v>0.512754088318413</v>
      </c>
      <c r="AV19" s="0" t="n">
        <v>0.511997667716613</v>
      </c>
      <c r="AW19" s="0" t="n">
        <v>0.511204724513132</v>
      </c>
      <c r="AX19" s="0" t="n">
        <v>0.510378774350529</v>
      </c>
      <c r="AY19" s="0" t="n">
        <v>0.509522819534667</v>
      </c>
      <c r="AZ19" s="0" t="n">
        <v>0.508639188123409</v>
      </c>
    </row>
    <row r="20" customFormat="false" ht="13.8" hidden="false" customHeight="false" outlineLevel="0" collapsed="false">
      <c r="A20" s="0" t="n">
        <v>19.5</v>
      </c>
      <c r="B20" s="0" t="n">
        <v>0.545127721427756</v>
      </c>
      <c r="C20" s="0" t="n">
        <v>0.5445245992655</v>
      </c>
      <c r="D20" s="0" t="n">
        <v>0.543906610705585</v>
      </c>
      <c r="E20" s="0" t="n">
        <v>0.543271288409496</v>
      </c>
      <c r="F20" s="0" t="n">
        <v>0.54261468444998</v>
      </c>
      <c r="G20" s="0" t="n">
        <v>0.541932041366076</v>
      </c>
      <c r="H20" s="0" t="n">
        <v>0.541219703848228</v>
      </c>
      <c r="I20" s="0" t="n">
        <v>0.540478749784757</v>
      </c>
      <c r="J20" s="0" t="n">
        <v>0.539719193760673</v>
      </c>
      <c r="K20" s="0" t="n">
        <v>0.538960806924889</v>
      </c>
      <c r="L20" s="0" t="n">
        <v>0.538226772315167</v>
      </c>
      <c r="M20" s="0" t="n">
        <v>0.537533244336605</v>
      </c>
      <c r="N20" s="0" t="n">
        <v>0.53688364564199</v>
      </c>
      <c r="O20" s="0" t="n">
        <v>0.536271343406459</v>
      </c>
      <c r="P20" s="0" t="n">
        <v>0.535685965339672</v>
      </c>
      <c r="Q20" s="0" t="n">
        <v>0.535118074855516</v>
      </c>
      <c r="R20" s="0" t="n">
        <v>0.534561023297801</v>
      </c>
      <c r="S20" s="0" t="n">
        <v>0.534011186497137</v>
      </c>
      <c r="T20" s="0" t="n">
        <v>0.53346778849622</v>
      </c>
      <c r="U20" s="0" t="n">
        <v>0.532932522027224</v>
      </c>
      <c r="V20" s="0" t="n">
        <v>0.532408042983937</v>
      </c>
      <c r="W20" s="0" t="n">
        <v>0.531894898635891</v>
      </c>
      <c r="X20" s="0" t="n">
        <v>0.531389733809327</v>
      </c>
      <c r="Y20" s="0" t="n">
        <v>0.530887495088237</v>
      </c>
      <c r="Z20" s="0" t="n">
        <v>0.530384507172214</v>
      </c>
      <c r="AA20" s="0" t="n">
        <v>0.529879040158639</v>
      </c>
      <c r="AB20" s="0" t="n">
        <v>0.529370423249403</v>
      </c>
      <c r="AC20" s="0" t="n">
        <v>0.528858509090323</v>
      </c>
      <c r="AD20" s="0" t="n">
        <v>0.52834378258727</v>
      </c>
      <c r="AE20" s="0" t="n">
        <v>0.52782765543072</v>
      </c>
      <c r="AF20" s="0" t="n">
        <v>0.527312659666803</v>
      </c>
      <c r="AG20" s="0" t="n">
        <v>0.526802478604605</v>
      </c>
      <c r="AH20" s="0" t="n">
        <v>0.526301750188531</v>
      </c>
      <c r="AI20" s="0" t="n">
        <v>0.525815496529169</v>
      </c>
      <c r="AJ20" s="0" t="n">
        <v>0.525347987593886</v>
      </c>
      <c r="AK20" s="0" t="n">
        <v>0.524900945758251</v>
      </c>
      <c r="AL20" s="0" t="n">
        <v>0.524471371103978</v>
      </c>
      <c r="AM20" s="0" t="n">
        <v>0.524049898390035</v>
      </c>
      <c r="AN20" s="0" t="n">
        <v>0.523621036411393</v>
      </c>
      <c r="AO20" s="0" t="n">
        <v>0.523166097631178</v>
      </c>
      <c r="AP20" s="0" t="n">
        <v>0.522667940335411</v>
      </c>
      <c r="AQ20" s="0" t="n">
        <v>0.522115157771301</v>
      </c>
      <c r="AR20" s="0" t="n">
        <v>0.521503689214048</v>
      </c>
      <c r="AS20" s="0" t="n">
        <v>0.520835694191463</v>
      </c>
      <c r="AT20" s="0" t="n">
        <v>0.520117041032308</v>
      </c>
      <c r="AU20" s="0" t="n">
        <v>0.519354874356153</v>
      </c>
      <c r="AV20" s="0" t="n">
        <v>0.518555988392605</v>
      </c>
      <c r="AW20" s="0" t="n">
        <v>0.517726040917191</v>
      </c>
      <c r="AX20" s="0" t="n">
        <v>0.516869338755968</v>
      </c>
      <c r="AY20" s="0" t="n">
        <v>0.515988903458104</v>
      </c>
      <c r="AZ20" s="0" t="n">
        <v>0.515086602602876</v>
      </c>
    </row>
    <row r="21" customFormat="false" ht="13.8" hidden="false" customHeight="false" outlineLevel="0" collapsed="false">
      <c r="A21" s="0" t="n">
        <v>19.75</v>
      </c>
      <c r="B21" s="0" t="n">
        <v>0.551199259968218</v>
      </c>
      <c r="C21" s="0" t="n">
        <v>0.550599552051179</v>
      </c>
      <c r="D21" s="0" t="n">
        <v>0.549987978269525</v>
      </c>
      <c r="E21" s="0" t="n">
        <v>0.549362852607749</v>
      </c>
      <c r="F21" s="0" t="n">
        <v>0.548721740030762</v>
      </c>
      <c r="G21" s="0" t="n">
        <v>0.548061935932356</v>
      </c>
      <c r="H21" s="0" t="n">
        <v>0.547381574977056</v>
      </c>
      <c r="I21" s="0" t="n">
        <v>0.546681540212862</v>
      </c>
      <c r="J21" s="0" t="n">
        <v>0.54596765321479</v>
      </c>
      <c r="K21" s="0" t="n">
        <v>0.545251522192342</v>
      </c>
      <c r="L21" s="0" t="n">
        <v>0.544548162559792</v>
      </c>
      <c r="M21" s="0" t="n">
        <v>0.543870702794163</v>
      </c>
      <c r="N21" s="0" t="n">
        <v>0.543225657981569</v>
      </c>
      <c r="O21" s="0" t="n">
        <v>0.542612100628802</v>
      </c>
      <c r="P21" s="0" t="n">
        <v>0.542024411113942</v>
      </c>
      <c r="Q21" s="0" t="n">
        <v>0.541455868977071</v>
      </c>
      <c r="R21" s="0" t="n">
        <v>0.540901090160701</v>
      </c>
      <c r="S21" s="0" t="n">
        <v>0.540356946205017</v>
      </c>
      <c r="T21" s="0" t="n">
        <v>0.539822310775488</v>
      </c>
      <c r="U21" s="0" t="n">
        <v>0.539297004008749</v>
      </c>
      <c r="V21" s="0" t="n">
        <v>0.538780463723375</v>
      </c>
      <c r="W21" s="0" t="n">
        <v>0.538270978152587</v>
      </c>
      <c r="X21" s="0" t="n">
        <v>0.537765963360487</v>
      </c>
      <c r="Y21" s="0" t="n">
        <v>0.537262797388884</v>
      </c>
      <c r="Z21" s="0" t="n">
        <v>0.536759376446886</v>
      </c>
      <c r="AA21" s="0" t="n">
        <v>0.536254130997771</v>
      </c>
      <c r="AB21" s="0" t="n">
        <v>0.535746001727568</v>
      </c>
      <c r="AC21" s="0" t="n">
        <v>0.535234884153148</v>
      </c>
      <c r="AD21" s="0" t="n">
        <v>0.5347215991896</v>
      </c>
      <c r="AE21" s="0" t="n">
        <v>0.534207940897603</v>
      </c>
      <c r="AF21" s="0" t="n">
        <v>0.533696801374888</v>
      </c>
      <c r="AG21" s="0" t="n">
        <v>0.533192107842515</v>
      </c>
      <c r="AH21" s="0" t="n">
        <v>0.5326984460819</v>
      </c>
      <c r="AI21" s="0" t="n">
        <v>0.532220223237127</v>
      </c>
      <c r="AJ21" s="0" t="n">
        <v>0.531760259394784</v>
      </c>
      <c r="AK21" s="0" t="n">
        <v>0.531317901982558</v>
      </c>
      <c r="AL21" s="0" t="n">
        <v>0.530887189885203</v>
      </c>
      <c r="AM21" s="0" t="n">
        <v>0.530456091986337</v>
      </c>
      <c r="AN21" s="0" t="n">
        <v>0.530007888832059</v>
      </c>
      <c r="AO21" s="0" t="n">
        <v>0.529524832844889</v>
      </c>
      <c r="AP21" s="0" t="n">
        <v>0.528992656308798</v>
      </c>
      <c r="AQ21" s="0" t="n">
        <v>0.528403692239717</v>
      </c>
      <c r="AR21" s="0" t="n">
        <v>0.527757281685564</v>
      </c>
      <c r="AS21" s="0" t="n">
        <v>0.527057912599511</v>
      </c>
      <c r="AT21" s="0" t="n">
        <v>0.526312561214277</v>
      </c>
      <c r="AU21" s="0" t="n">
        <v>0.525528489074666</v>
      </c>
      <c r="AV21" s="0" t="n">
        <v>0.524711977065763</v>
      </c>
      <c r="AW21" s="0" t="n">
        <v>0.523867886497789</v>
      </c>
      <c r="AX21" s="0" t="n">
        <v>0.52299972774606</v>
      </c>
      <c r="AY21" s="0" t="n">
        <v>0.522109950520009</v>
      </c>
      <c r="AZ21" s="0" t="n">
        <v>0.521200254072974</v>
      </c>
    </row>
    <row r="22" customFormat="false" ht="13.8" hidden="false" customHeight="false" outlineLevel="0" collapsed="false">
      <c r="A22" s="0" t="n">
        <v>20</v>
      </c>
      <c r="B22" s="0" t="n">
        <v>0.557073231253082</v>
      </c>
      <c r="C22" s="0" t="n">
        <v>0.556471066922279</v>
      </c>
      <c r="D22" s="0" t="n">
        <v>0.555855148683712</v>
      </c>
      <c r="E22" s="0" t="n">
        <v>0.555224409114411</v>
      </c>
      <c r="F22" s="0" t="n">
        <v>0.554577474509263</v>
      </c>
      <c r="G22" s="0" t="n">
        <v>0.553913267833441</v>
      </c>
      <c r="H22" s="0" t="n">
        <v>0.553232033741171</v>
      </c>
      <c r="I22" s="0" t="n">
        <v>0.552536639306859</v>
      </c>
      <c r="J22" s="0" t="n">
        <v>0.551833624442567</v>
      </c>
      <c r="K22" s="0" t="n">
        <v>0.551133124105742</v>
      </c>
      <c r="L22" s="0" t="n">
        <v>0.550447014552323</v>
      </c>
      <c r="M22" s="0" t="n">
        <v>0.549785740235573</v>
      </c>
      <c r="N22" s="0" t="n">
        <v>0.549155459168795</v>
      </c>
      <c r="O22" s="0" t="n">
        <v>0.548557060144729</v>
      </c>
      <c r="P22" s="0" t="n">
        <v>0.547987216952819</v>
      </c>
      <c r="Q22" s="0" t="n">
        <v>0.547440410584019</v>
      </c>
      <c r="R22" s="0" t="n">
        <v>0.546910753457861</v>
      </c>
      <c r="S22" s="0" t="n">
        <v>0.546393083232851</v>
      </c>
      <c r="T22" s="0" t="n">
        <v>0.545883368895081</v>
      </c>
      <c r="U22" s="0" t="n">
        <v>0.545378691128839</v>
      </c>
      <c r="V22" s="0" t="n">
        <v>0.544877033912899</v>
      </c>
      <c r="W22" s="0" t="n">
        <v>0.544377029239343</v>
      </c>
      <c r="X22" s="0" t="n">
        <v>0.543877723765524</v>
      </c>
      <c r="Y22" s="0" t="n">
        <v>0.543378403713812</v>
      </c>
      <c r="Z22" s="0" t="n">
        <v>0.542878508984271</v>
      </c>
      <c r="AA22" s="0" t="n">
        <v>0.542377667333289</v>
      </c>
      <c r="AB22" s="0" t="n">
        <v>0.541875855108276</v>
      </c>
      <c r="AC22" s="0" t="n">
        <v>0.54137362417656</v>
      </c>
      <c r="AD22" s="0" t="n">
        <v>0.540872272613322</v>
      </c>
      <c r="AE22" s="0" t="n">
        <v>0.540373842536532</v>
      </c>
      <c r="AF22" s="0" t="n">
        <v>0.539880866997818</v>
      </c>
      <c r="AG22" s="0" t="n">
        <v>0.539395815559218</v>
      </c>
      <c r="AH22" s="0" t="n">
        <v>0.538920246716305</v>
      </c>
      <c r="AI22" s="0" t="n">
        <v>0.538453808103876</v>
      </c>
      <c r="AJ22" s="0" t="n">
        <v>0.537993396890262</v>
      </c>
      <c r="AK22" s="0" t="n">
        <v>0.537532878399261</v>
      </c>
      <c r="AL22" s="0" t="n">
        <v>0.537063625530022</v>
      </c>
      <c r="AM22" s="0" t="n">
        <v>0.536575795490082</v>
      </c>
      <c r="AN22" s="0" t="n">
        <v>0.536059922499978</v>
      </c>
      <c r="AO22" s="0" t="n">
        <v>0.535508317119666</v>
      </c>
      <c r="AP22" s="0" t="n">
        <v>0.534915939167287</v>
      </c>
      <c r="AQ22" s="0" t="n">
        <v>0.534280656954557</v>
      </c>
      <c r="AR22" s="0" t="n">
        <v>0.53360296373422</v>
      </c>
      <c r="AS22" s="0" t="n">
        <v>0.53288529993186</v>
      </c>
      <c r="AT22" s="0" t="n">
        <v>0.532131187049313</v>
      </c>
      <c r="AU22" s="0" t="n">
        <v>0.531344406455364</v>
      </c>
      <c r="AV22" s="0" t="n">
        <v>0.530528406833287</v>
      </c>
      <c r="AW22" s="0" t="n">
        <v>0.529686004334412</v>
      </c>
      <c r="AX22" s="0" t="n">
        <v>0.528819314000138</v>
      </c>
      <c r="AY22" s="0" t="n">
        <v>0.527929779777752</v>
      </c>
      <c r="AZ22" s="0" t="n">
        <v>0.527018176285996</v>
      </c>
    </row>
    <row r="23" customFormat="false" ht="13.8" hidden="false" customHeight="false" outlineLevel="0" collapsed="false">
      <c r="A23" s="0" t="n">
        <v>20.25</v>
      </c>
      <c r="B23" s="0" t="n">
        <v>0.562660850824574</v>
      </c>
      <c r="C23" s="0" t="n">
        <v>0.562046026463654</v>
      </c>
      <c r="D23" s="0" t="n">
        <v>0.561413368304829</v>
      </c>
      <c r="E23" s="0" t="n">
        <v>0.56076192925713</v>
      </c>
      <c r="F23" s="0" t="n">
        <v>0.56009124270821</v>
      </c>
      <c r="G23" s="0" t="n">
        <v>0.559402073395367</v>
      </c>
      <c r="H23" s="0" t="n">
        <v>0.558697387440479</v>
      </c>
      <c r="I23" s="0" t="n">
        <v>0.557983202320408</v>
      </c>
      <c r="J23" s="0" t="n">
        <v>0.557268755813705</v>
      </c>
      <c r="K23" s="0" t="n">
        <v>0.556565492007326</v>
      </c>
      <c r="L23" s="0" t="n">
        <v>0.555884900477579</v>
      </c>
      <c r="M23" s="0" t="n">
        <v>0.555236011484871</v>
      </c>
      <c r="N23" s="0" t="n">
        <v>0.554623675050303</v>
      </c>
      <c r="O23" s="0" t="n">
        <v>0.554048262901452</v>
      </c>
      <c r="P23" s="0" t="n">
        <v>0.553506571128</v>
      </c>
      <c r="Q23" s="0" t="n">
        <v>0.552993203655628</v>
      </c>
      <c r="R23" s="0" t="n">
        <v>0.552501812245867</v>
      </c>
      <c r="S23" s="0" t="n">
        <v>0.552025950933636</v>
      </c>
      <c r="T23" s="0" t="n">
        <v>0.551559612293888</v>
      </c>
      <c r="U23" s="0" t="n">
        <v>0.551097610958164</v>
      </c>
      <c r="V23" s="0" t="n">
        <v>0.550635906840834</v>
      </c>
      <c r="W23" s="0" t="n">
        <v>0.550171832705506</v>
      </c>
      <c r="X23" s="0" t="n">
        <v>0.549704131131594</v>
      </c>
      <c r="Y23" s="0" t="n">
        <v>0.549232767803868</v>
      </c>
      <c r="Z23" s="0" t="n">
        <v>0.548758605047964</v>
      </c>
      <c r="AA23" s="0" t="n">
        <v>0.54828307292231</v>
      </c>
      <c r="AB23" s="0" t="n">
        <v>0.547807918432081</v>
      </c>
      <c r="AC23" s="0" t="n">
        <v>0.547335001302362</v>
      </c>
      <c r="AD23" s="0" t="n">
        <v>0.546866019858978</v>
      </c>
      <c r="AE23" s="0" t="n">
        <v>0.546402044904044</v>
      </c>
      <c r="AF23" s="0" t="n">
        <v>0.545942834732456</v>
      </c>
      <c r="AG23" s="0" t="n">
        <v>0.545486094074763</v>
      </c>
      <c r="AH23" s="0" t="n">
        <v>0.545027046329751</v>
      </c>
      <c r="AI23" s="0" t="n">
        <v>0.544558732038212</v>
      </c>
      <c r="AJ23" s="0" t="n">
        <v>0.544073161033628</v>
      </c>
      <c r="AK23" s="0" t="n">
        <v>0.543562931331617</v>
      </c>
      <c r="AL23" s="0" t="n">
        <v>0.543022594910263</v>
      </c>
      <c r="AM23" s="0" t="n">
        <v>0.542449217815926</v>
      </c>
      <c r="AN23" s="0" t="n">
        <v>0.541842091858437</v>
      </c>
      <c r="AO23" s="0" t="n">
        <v>0.541201970813139</v>
      </c>
      <c r="AP23" s="0" t="n">
        <v>0.540530286369977</v>
      </c>
      <c r="AQ23" s="0" t="n">
        <v>0.53982862961103</v>
      </c>
      <c r="AR23" s="0" t="n">
        <v>0.539098549364962</v>
      </c>
      <c r="AS23" s="0" t="n">
        <v>0.538341544543143</v>
      </c>
      <c r="AT23" s="0" t="n">
        <v>0.537559069634934</v>
      </c>
      <c r="AU23" s="0" t="n">
        <v>0.53675243627865</v>
      </c>
      <c r="AV23" s="0" t="n">
        <v>0.535922620821564</v>
      </c>
      <c r="AW23" s="0" t="n">
        <v>0.535070080386212</v>
      </c>
      <c r="AX23" s="0" t="n">
        <v>0.534194679442625</v>
      </c>
      <c r="AY23" s="0" t="n">
        <v>0.533295759369845</v>
      </c>
      <c r="AZ23" s="0" t="n">
        <v>0.532372313255337</v>
      </c>
    </row>
    <row r="24" customFormat="false" ht="13.8" hidden="false" customHeight="false" outlineLevel="0" collapsed="false">
      <c r="A24" s="0" t="n">
        <v>20.5</v>
      </c>
      <c r="B24" s="0" t="n">
        <v>0.567790194574989</v>
      </c>
      <c r="C24" s="0" t="n">
        <v>0.567142049412766</v>
      </c>
      <c r="D24" s="0" t="n">
        <v>0.566469877345739</v>
      </c>
      <c r="E24" s="0" t="n">
        <v>0.565773856441488</v>
      </c>
      <c r="F24" s="0" t="n">
        <v>0.565055840928323</v>
      </c>
      <c r="G24" s="0" t="n">
        <v>0.564320210384983</v>
      </c>
      <c r="H24" s="0" t="n">
        <v>0.563574505274869</v>
      </c>
      <c r="I24" s="0" t="n">
        <v>0.562829361718928</v>
      </c>
      <c r="J24" s="0" t="n">
        <v>0.562097364062341</v>
      </c>
      <c r="K24" s="0" t="n">
        <v>0.561390914940136</v>
      </c>
      <c r="L24" s="0" t="n">
        <v>0.560719857026884</v>
      </c>
      <c r="M24" s="0" t="n">
        <v>0.560089846447511</v>
      </c>
      <c r="N24" s="0" t="n">
        <v>0.559502075361723</v>
      </c>
      <c r="O24" s="0" t="n">
        <v>0.558954189475834</v>
      </c>
      <c r="P24" s="0" t="n">
        <v>0.558441744460776</v>
      </c>
      <c r="Q24" s="0" t="n">
        <v>0.557959548222841</v>
      </c>
      <c r="R24" s="0" t="n">
        <v>0.557502542238166</v>
      </c>
      <c r="S24" s="0" t="n">
        <v>0.557066180544427</v>
      </c>
      <c r="T24" s="0" t="n">
        <v>0.55664643297994</v>
      </c>
      <c r="U24" s="0" t="n">
        <v>0.5562395946125</v>
      </c>
      <c r="V24" s="0" t="n">
        <v>0.555842090885668</v>
      </c>
      <c r="W24" s="0" t="n">
        <v>0.555450447571694</v>
      </c>
      <c r="X24" s="0" t="n">
        <v>0.555061513880975</v>
      </c>
      <c r="Y24" s="0" t="n">
        <v>0.554672868877562</v>
      </c>
      <c r="Z24" s="0" t="n">
        <v>0.554283179264427</v>
      </c>
      <c r="AA24" s="0" t="n">
        <v>0.553892237638182</v>
      </c>
      <c r="AB24" s="0" t="n">
        <v>0.553500530922991</v>
      </c>
      <c r="AC24" s="0" t="n">
        <v>0.553108371629922</v>
      </c>
      <c r="AD24" s="0" t="n">
        <v>0.552714778573276</v>
      </c>
      <c r="AE24" s="0" t="n">
        <v>0.552316433519485</v>
      </c>
      <c r="AF24" s="0" t="n">
        <v>0.551907180636075</v>
      </c>
      <c r="AG24" s="0" t="n">
        <v>0.551478532971746</v>
      </c>
      <c r="AH24" s="0" t="n">
        <v>0.551021282004255</v>
      </c>
      <c r="AI24" s="0" t="n">
        <v>0.550527638275303</v>
      </c>
      <c r="AJ24" s="0" t="n">
        <v>0.5499928956097</v>
      </c>
      <c r="AK24" s="0" t="n">
        <v>0.549415889741938</v>
      </c>
      <c r="AL24" s="0" t="n">
        <v>0.548798287071582</v>
      </c>
      <c r="AM24" s="0" t="n">
        <v>0.548143300434319</v>
      </c>
      <c r="AN24" s="0" t="n">
        <v>0.547454446811748</v>
      </c>
      <c r="AO24" s="0" t="n">
        <v>0.546734663186296</v>
      </c>
      <c r="AP24" s="0" t="n">
        <v>0.545985835611115</v>
      </c>
      <c r="AQ24" s="0" t="n">
        <v>0.545208710002449</v>
      </c>
      <c r="AR24" s="0" t="n">
        <v>0.544403164283572</v>
      </c>
      <c r="AS24" s="0" t="n">
        <v>0.543568787572938</v>
      </c>
      <c r="AT24" s="0" t="n">
        <v>0.542705579056648</v>
      </c>
      <c r="AU24" s="0" t="n">
        <v>0.541814467349364</v>
      </c>
      <c r="AV24" s="0" t="n">
        <v>0.540897431860526</v>
      </c>
      <c r="AW24" s="0" t="n">
        <v>0.539957250556045</v>
      </c>
      <c r="AX24" s="0" t="n">
        <v>0.538997076810701</v>
      </c>
      <c r="AY24" s="0" t="n">
        <v>0.538020033824654</v>
      </c>
      <c r="AZ24" s="0" t="n">
        <v>0.537028901819131</v>
      </c>
    </row>
    <row r="25" customFormat="false" ht="13.8" hidden="false" customHeight="false" outlineLevel="0" collapsed="false">
      <c r="A25" s="0" t="n">
        <v>20.75</v>
      </c>
      <c r="B25" s="0" t="n">
        <v>0.572474018548491</v>
      </c>
      <c r="C25" s="0" t="n">
        <v>0.571762674452772</v>
      </c>
      <c r="D25" s="0" t="n">
        <v>0.571024408936615</v>
      </c>
      <c r="E25" s="0" t="n">
        <v>0.570263399472303</v>
      </c>
      <c r="F25" s="0" t="n">
        <v>0.569486938284001</v>
      </c>
      <c r="G25" s="0" t="n">
        <v>0.568705569772965</v>
      </c>
      <c r="H25" s="0" t="n">
        <v>0.567932385753365</v>
      </c>
      <c r="I25" s="0" t="n">
        <v>0.56718130953561</v>
      </c>
      <c r="J25" s="0" t="n">
        <v>0.5664647169378</v>
      </c>
      <c r="K25" s="0" t="n">
        <v>0.565791229430117</v>
      </c>
      <c r="L25" s="0" t="n">
        <v>0.565164550711178</v>
      </c>
      <c r="M25" s="0" t="n">
        <v>0.564583700789022</v>
      </c>
      <c r="N25" s="0" t="n">
        <v>0.564044316789861</v>
      </c>
      <c r="O25" s="0" t="n">
        <v>0.563540326844942</v>
      </c>
      <c r="P25" s="0" t="n">
        <v>0.563065398191635</v>
      </c>
      <c r="Q25" s="0" t="n">
        <v>0.562613890765771</v>
      </c>
      <c r="R25" s="0" t="n">
        <v>0.562181341114878</v>
      </c>
      <c r="S25" s="0" t="n">
        <v>0.561764639406495</v>
      </c>
      <c r="T25" s="0" t="n">
        <v>0.561362062920865</v>
      </c>
      <c r="U25" s="0" t="n">
        <v>0.5609732573241</v>
      </c>
      <c r="V25" s="0" t="n">
        <v>0.560599168621734</v>
      </c>
      <c r="W25" s="0" t="n">
        <v>0.56024185792546</v>
      </c>
      <c r="X25" s="0" t="n">
        <v>0.559904091570481</v>
      </c>
      <c r="Y25" s="0" t="n">
        <v>0.559588597030704</v>
      </c>
      <c r="Z25" s="0" t="n">
        <v>0.559296921422462</v>
      </c>
      <c r="AA25" s="0" t="n">
        <v>0.559027939222969</v>
      </c>
      <c r="AB25" s="0" t="n">
        <v>0.558776253311125</v>
      </c>
      <c r="AC25" s="0" t="n">
        <v>0.558531039991866</v>
      </c>
      <c r="AD25" s="0" t="n">
        <v>0.558276195606069</v>
      </c>
      <c r="AE25" s="0" t="n">
        <v>0.557992540459315</v>
      </c>
      <c r="AF25" s="0" t="n">
        <v>0.557661880546781</v>
      </c>
      <c r="AG25" s="0" t="n">
        <v>0.55727129639418</v>
      </c>
      <c r="AH25" s="0" t="n">
        <v>0.556815503527086</v>
      </c>
      <c r="AI25" s="0" t="n">
        <v>0.556296317440204</v>
      </c>
      <c r="AJ25" s="0" t="n">
        <v>0.555720077316695</v>
      </c>
      <c r="AK25" s="0" t="n">
        <v>0.555094685913447</v>
      </c>
      <c r="AL25" s="0" t="n">
        <v>0.554427429481505</v>
      </c>
      <c r="AM25" s="0" t="n">
        <v>0.553723840189031</v>
      </c>
      <c r="AN25" s="0" t="n">
        <v>0.552987288542376</v>
      </c>
      <c r="AO25" s="0" t="n">
        <v>0.55221886112237</v>
      </c>
      <c r="AP25" s="0" t="n">
        <v>0.551417248426553</v>
      </c>
      <c r="AQ25" s="0" t="n">
        <v>0.550578777084936</v>
      </c>
      <c r="AR25" s="0" t="n">
        <v>0.549698308315159</v>
      </c>
      <c r="AS25" s="0" t="n">
        <v>0.54877190019301</v>
      </c>
      <c r="AT25" s="0" t="n">
        <v>0.547800648478481</v>
      </c>
      <c r="AU25" s="0" t="n">
        <v>0.546792499809876</v>
      </c>
      <c r="AV25" s="0" t="n">
        <v>0.54575947262736</v>
      </c>
      <c r="AW25" s="0" t="n">
        <v>0.544712663799367</v>
      </c>
      <c r="AX25" s="0" t="n">
        <v>0.543659412727997</v>
      </c>
      <c r="AY25" s="0" t="n">
        <v>0.542603582789914</v>
      </c>
      <c r="AZ25" s="0" t="n">
        <v>0.541547133582136</v>
      </c>
    </row>
    <row r="26" customFormat="false" ht="13.8" hidden="false" customHeight="false" outlineLevel="0" collapsed="false">
      <c r="A26" s="0" t="n">
        <v>21</v>
      </c>
      <c r="B26" s="0" t="n">
        <v>0.57700655465678</v>
      </c>
      <c r="C26" s="0" t="n">
        <v>0.576211907901415</v>
      </c>
      <c r="D26" s="0" t="n">
        <v>0.575396699868374</v>
      </c>
      <c r="E26" s="0" t="n">
        <v>0.574572696401213</v>
      </c>
      <c r="F26" s="0" t="n">
        <v>0.573754247158783</v>
      </c>
      <c r="G26" s="0" t="n">
        <v>0.572956638643621</v>
      </c>
      <c r="H26" s="0" t="n">
        <v>0.572193893881037</v>
      </c>
      <c r="I26" s="0" t="n">
        <v>0.571476595387599</v>
      </c>
      <c r="J26" s="0" t="n">
        <v>0.570810447327687</v>
      </c>
      <c r="K26" s="0" t="n">
        <v>0.570196036117415</v>
      </c>
      <c r="L26" s="0" t="n">
        <v>0.569629732922889</v>
      </c>
      <c r="M26" s="0" t="n">
        <v>0.56910524838158</v>
      </c>
      <c r="N26" s="0" t="n">
        <v>0.568615237955128</v>
      </c>
      <c r="O26" s="0" t="n">
        <v>0.568152534522486</v>
      </c>
      <c r="P26" s="0" t="n">
        <v>0.567710860895005</v>
      </c>
      <c r="Q26" s="0" t="n">
        <v>0.567285088570944</v>
      </c>
      <c r="R26" s="0" t="n">
        <v>0.56687121792818</v>
      </c>
      <c r="S26" s="0" t="n">
        <v>0.566466305602537</v>
      </c>
      <c r="T26" s="0" t="n">
        <v>0.566068592753768</v>
      </c>
      <c r="U26" s="0" t="n">
        <v>0.565677961194541</v>
      </c>
      <c r="V26" s="0" t="n">
        <v>0.565296542230705</v>
      </c>
      <c r="W26" s="0" t="n">
        <v>0.564929373378668</v>
      </c>
      <c r="X26" s="0" t="n">
        <v>0.564585163086422</v>
      </c>
      <c r="Y26" s="0" t="n">
        <v>0.564276733343621</v>
      </c>
      <c r="Z26" s="0" t="n">
        <v>0.564019812752397</v>
      </c>
      <c r="AA26" s="0" t="n">
        <v>0.563828054445228</v>
      </c>
      <c r="AB26" s="0" t="n">
        <v>0.563702983536474</v>
      </c>
      <c r="AC26" s="0" t="n">
        <v>0.563622613861249</v>
      </c>
      <c r="AD26" s="0" t="n">
        <v>0.563539739941773</v>
      </c>
      <c r="AE26" s="0" t="n">
        <v>0.563398230590595</v>
      </c>
      <c r="AF26" s="0" t="n">
        <v>0.563157525617951</v>
      </c>
      <c r="AG26" s="0" t="n">
        <v>0.562805069052368</v>
      </c>
      <c r="AH26" s="0" t="n">
        <v>0.562350736266821</v>
      </c>
      <c r="AI26" s="0" t="n">
        <v>0.561813978369917</v>
      </c>
      <c r="AJ26" s="0" t="n">
        <v>0.561214086311274</v>
      </c>
      <c r="AK26" s="0" t="n">
        <v>0.560565995379344</v>
      </c>
      <c r="AL26" s="0" t="n">
        <v>0.55987969253653</v>
      </c>
      <c r="AM26" s="0" t="n">
        <v>0.559160994925636</v>
      </c>
      <c r="AN26" s="0" t="n">
        <v>0.558412305376358</v>
      </c>
      <c r="AO26" s="0" t="n">
        <v>0.557632526139584</v>
      </c>
      <c r="AP26" s="0" t="n">
        <v>0.556815534988813</v>
      </c>
      <c r="AQ26" s="0" t="n">
        <v>0.555946999315808</v>
      </c>
      <c r="AR26" s="0" t="n">
        <v>0.55500247086553</v>
      </c>
      <c r="AS26" s="0" t="n">
        <v>0.553958481328924</v>
      </c>
      <c r="AT26" s="0" t="n">
        <v>0.552825451916685</v>
      </c>
      <c r="AU26" s="0" t="n">
        <v>0.551661575006878</v>
      </c>
      <c r="AV26" s="0" t="n">
        <v>0.550523486491202</v>
      </c>
      <c r="AW26" s="0" t="n">
        <v>0.549425022505371</v>
      </c>
      <c r="AX26" s="0" t="n">
        <v>0.548352744174975</v>
      </c>
      <c r="AY26" s="0" t="n">
        <v>0.547290638984747</v>
      </c>
      <c r="AZ26" s="0" t="n">
        <v>0.546228782558594</v>
      </c>
    </row>
    <row r="27" customFormat="false" ht="13.8" hidden="false" customHeight="false" outlineLevel="0" collapsed="false">
      <c r="A27" s="0" t="n">
        <v>21.25</v>
      </c>
      <c r="B27" s="0" t="n">
        <v>0.581529465637102</v>
      </c>
      <c r="C27" s="0" t="n">
        <v>0.580664302005532</v>
      </c>
      <c r="D27" s="0" t="n">
        <v>0.57979010191389</v>
      </c>
      <c r="E27" s="0" t="n">
        <v>0.578925808859079</v>
      </c>
      <c r="F27" s="0" t="n">
        <v>0.578090013004482</v>
      </c>
      <c r="G27" s="0" t="n">
        <v>0.577298022211372</v>
      </c>
      <c r="H27" s="0" t="n">
        <v>0.576559826670579</v>
      </c>
      <c r="I27" s="0" t="n">
        <v>0.575879427948193</v>
      </c>
      <c r="J27" s="0" t="n">
        <v>0.575255477970519</v>
      </c>
      <c r="K27" s="0" t="n">
        <v>0.574682765599499</v>
      </c>
      <c r="L27" s="0" t="n">
        <v>0.574153958493741</v>
      </c>
      <c r="M27" s="0" t="n">
        <v>0.573661128642739</v>
      </c>
      <c r="N27" s="0" t="n">
        <v>0.573196820865306</v>
      </c>
      <c r="O27" s="0" t="n">
        <v>0.572754631115749</v>
      </c>
      <c r="P27" s="0" t="n">
        <v>0.572329383077356</v>
      </c>
      <c r="Q27" s="0" t="n">
        <v>0.571917029567546</v>
      </c>
      <c r="R27" s="0" t="n">
        <v>0.571514390919724</v>
      </c>
      <c r="S27" s="0" t="n">
        <v>0.571118813219171</v>
      </c>
      <c r="T27" s="0" t="n">
        <v>0.570728009607082</v>
      </c>
      <c r="U27" s="0" t="n">
        <v>0.570341448669908</v>
      </c>
      <c r="V27" s="0" t="n">
        <v>0.56996158392617</v>
      </c>
      <c r="W27" s="0" t="n">
        <v>0.569594096215588</v>
      </c>
      <c r="X27" s="0" t="n">
        <v>0.569249471653998</v>
      </c>
      <c r="Y27" s="0" t="n">
        <v>0.568944811548764</v>
      </c>
      <c r="Z27" s="0" t="n">
        <v>0.568704019272415</v>
      </c>
      <c r="AA27" s="0" t="n">
        <v>0.568552549998595</v>
      </c>
      <c r="AB27" s="0" t="n">
        <v>0.568502176173239</v>
      </c>
      <c r="AC27" s="0" t="n">
        <v>0.568528878358385</v>
      </c>
      <c r="AD27" s="0" t="n">
        <v>0.568564679977</v>
      </c>
      <c r="AE27" s="0" t="n">
        <v>0.568524914191086</v>
      </c>
      <c r="AF27" s="0" t="n">
        <v>0.56835260552985</v>
      </c>
      <c r="AG27" s="0" t="n">
        <v>0.568036975499168</v>
      </c>
      <c r="AH27" s="0" t="n">
        <v>0.567598651938184</v>
      </c>
      <c r="AI27" s="0" t="n">
        <v>0.567067157716678</v>
      </c>
      <c r="AJ27" s="0" t="n">
        <v>0.566467844580232</v>
      </c>
      <c r="AK27" s="0" t="n">
        <v>0.565818366177767</v>
      </c>
      <c r="AL27" s="0" t="n">
        <v>0.565129670450327</v>
      </c>
      <c r="AM27" s="0" t="n">
        <v>0.564408169239583</v>
      </c>
      <c r="AN27" s="0" t="n">
        <v>0.563657472564205</v>
      </c>
      <c r="AO27" s="0" t="n">
        <v>0.562876597373835</v>
      </c>
      <c r="AP27" s="0" t="n">
        <v>0.562056292192854</v>
      </c>
      <c r="AQ27" s="0" t="n">
        <v>0.561173511424793</v>
      </c>
      <c r="AR27" s="0" t="n">
        <v>0.560183246226169</v>
      </c>
      <c r="AS27" s="0" t="n">
        <v>0.559034286346846</v>
      </c>
      <c r="AT27" s="0" t="n">
        <v>0.557746038881833</v>
      </c>
      <c r="AU27" s="0" t="n">
        <v>0.556447450894695</v>
      </c>
      <c r="AV27" s="0" t="n">
        <v>0.555241933244435</v>
      </c>
      <c r="AW27" s="0" t="n">
        <v>0.554125763597105</v>
      </c>
      <c r="AX27" s="0" t="n">
        <v>0.553055219393814</v>
      </c>
      <c r="AY27" s="0" t="n">
        <v>0.55199773113416</v>
      </c>
      <c r="AZ27" s="0" t="n">
        <v>0.550937072966781</v>
      </c>
    </row>
    <row r="28" customFormat="false" ht="13.8" hidden="false" customHeight="false" outlineLevel="0" collapsed="false">
      <c r="A28" s="0" t="n">
        <v>21.5</v>
      </c>
      <c r="B28" s="0" t="n">
        <v>0.58600298244055</v>
      </c>
      <c r="C28" s="0" t="n">
        <v>0.58510421730333</v>
      </c>
      <c r="D28" s="0" t="n">
        <v>0.58420777243635</v>
      </c>
      <c r="E28" s="0" t="n">
        <v>0.583334299821096</v>
      </c>
      <c r="F28" s="0" t="n">
        <v>0.582501822749367</v>
      </c>
      <c r="G28" s="0" t="n">
        <v>0.581722988920227</v>
      </c>
      <c r="H28" s="0" t="n">
        <v>0.581003939863493</v>
      </c>
      <c r="I28" s="0" t="n">
        <v>0.580344799264566</v>
      </c>
      <c r="J28" s="0" t="n">
        <v>0.579741208335556</v>
      </c>
      <c r="K28" s="0" t="n">
        <v>0.579186187454174</v>
      </c>
      <c r="L28" s="0" t="n">
        <v>0.578671784080411</v>
      </c>
      <c r="M28" s="0" t="n">
        <v>0.578190252675039</v>
      </c>
      <c r="N28" s="0" t="n">
        <v>0.577734740764864</v>
      </c>
      <c r="O28" s="0" t="n">
        <v>0.577299576950707</v>
      </c>
      <c r="P28" s="0" t="n">
        <v>0.576880293312677</v>
      </c>
      <c r="Q28" s="0" t="n">
        <v>0.576473508232378</v>
      </c>
      <c r="R28" s="0" t="n">
        <v>0.576076781775703</v>
      </c>
      <c r="S28" s="0" t="n">
        <v>0.575688554386313</v>
      </c>
      <c r="T28" s="0" t="n">
        <v>0.575308285833234</v>
      </c>
      <c r="U28" s="0" t="n">
        <v>0.574936891539207</v>
      </c>
      <c r="V28" s="0" t="n">
        <v>0.574577513312363</v>
      </c>
      <c r="W28" s="0" t="n">
        <v>0.574236594240785</v>
      </c>
      <c r="X28" s="0" t="n">
        <v>0.573925084052392</v>
      </c>
      <c r="Y28" s="0" t="n">
        <v>0.573659139044567</v>
      </c>
      <c r="Z28" s="0" t="n">
        <v>0.573458720919551</v>
      </c>
      <c r="AA28" s="0" t="n">
        <v>0.573341472179504</v>
      </c>
      <c r="AB28" s="0" t="n">
        <v>0.573310253724255</v>
      </c>
      <c r="AC28" s="0" t="n">
        <v>0.573339087880691</v>
      </c>
      <c r="AD28" s="0" t="n">
        <v>0.573371242775799</v>
      </c>
      <c r="AE28" s="0" t="n">
        <v>0.573339317256503</v>
      </c>
      <c r="AF28" s="0" t="n">
        <v>0.573194598870372</v>
      </c>
      <c r="AG28" s="0" t="n">
        <v>0.572921307932737</v>
      </c>
      <c r="AH28" s="0" t="n">
        <v>0.572529644299433</v>
      </c>
      <c r="AI28" s="0" t="n">
        <v>0.572040832428078</v>
      </c>
      <c r="AJ28" s="0" t="n">
        <v>0.571476054543579</v>
      </c>
      <c r="AK28" s="0" t="n">
        <v>0.570851706963738</v>
      </c>
      <c r="AL28" s="0" t="n">
        <v>0.570178597794906</v>
      </c>
      <c r="AM28" s="0" t="n">
        <v>0.569462497617727</v>
      </c>
      <c r="AN28" s="0" t="n">
        <v>0.568704460695134</v>
      </c>
      <c r="AO28" s="0" t="n">
        <v>0.567900074000043</v>
      </c>
      <c r="AP28" s="0" t="n">
        <v>0.56703739500964</v>
      </c>
      <c r="AQ28" s="0" t="n">
        <v>0.566094885939754</v>
      </c>
      <c r="AR28" s="0" t="n">
        <v>0.565044955110723</v>
      </c>
      <c r="AS28" s="0" t="n">
        <v>0.563873295281934</v>
      </c>
      <c r="AT28" s="0" t="n">
        <v>0.562609896765051</v>
      </c>
      <c r="AU28" s="0" t="n">
        <v>0.561328640780279</v>
      </c>
      <c r="AV28" s="0" t="n">
        <v>0.560094587838691</v>
      </c>
      <c r="AW28" s="0" t="n">
        <v>0.558925493292049</v>
      </c>
      <c r="AX28" s="0" t="n">
        <v>0.557805842762808</v>
      </c>
      <c r="AY28" s="0" t="n">
        <v>0.556713881447012</v>
      </c>
      <c r="AZ28" s="0" t="n">
        <v>0.555634031678453</v>
      </c>
    </row>
    <row r="29" customFormat="false" ht="13.8" hidden="false" customHeight="false" outlineLevel="0" collapsed="false">
      <c r="A29" s="0" t="n">
        <v>21.75</v>
      </c>
      <c r="B29" s="0" t="n">
        <v>0.59038978354296</v>
      </c>
      <c r="C29" s="0" t="n">
        <v>0.589496621654718</v>
      </c>
      <c r="D29" s="0" t="n">
        <v>0.588614447627547</v>
      </c>
      <c r="E29" s="0" t="n">
        <v>0.587760443052987</v>
      </c>
      <c r="F29" s="0" t="n">
        <v>0.586948873875035</v>
      </c>
      <c r="G29" s="0" t="n">
        <v>0.586189290952825</v>
      </c>
      <c r="H29" s="0" t="n">
        <v>0.585485955748872</v>
      </c>
      <c r="I29" s="0" t="n">
        <v>0.584838396647739</v>
      </c>
      <c r="J29" s="0" t="n">
        <v>0.584242657948569</v>
      </c>
      <c r="K29" s="0" t="n">
        <v>0.583692739310253</v>
      </c>
      <c r="L29" s="0" t="n">
        <v>0.583181860771761</v>
      </c>
      <c r="M29" s="0" t="n">
        <v>0.582703384546222</v>
      </c>
      <c r="N29" s="0" t="n">
        <v>0.582251380072993</v>
      </c>
      <c r="O29" s="0" t="n">
        <v>0.581820903361293</v>
      </c>
      <c r="P29" s="0" t="n">
        <v>0.581408089305785</v>
      </c>
      <c r="Q29" s="0" t="n">
        <v>0.581010152158411</v>
      </c>
      <c r="R29" s="0" t="n">
        <v>0.580625374799326</v>
      </c>
      <c r="S29" s="0" t="n">
        <v>0.580253151509275</v>
      </c>
      <c r="T29" s="0" t="n">
        <v>0.579894131396101</v>
      </c>
      <c r="U29" s="0" t="n">
        <v>0.579550482485433</v>
      </c>
      <c r="V29" s="0" t="n">
        <v>0.579226244877488</v>
      </c>
      <c r="W29" s="0" t="n">
        <v>0.578927643229402</v>
      </c>
      <c r="X29" s="0" t="n">
        <v>0.578663061190476</v>
      </c>
      <c r="Y29" s="0" t="n">
        <v>0.578442154352968</v>
      </c>
      <c r="Z29" s="0" t="n">
        <v>0.578273431812707</v>
      </c>
      <c r="AA29" s="0" t="n">
        <v>0.578159948261236</v>
      </c>
      <c r="AB29" s="0" t="n">
        <v>0.578094007112311</v>
      </c>
      <c r="AC29" s="0" t="n">
        <v>0.578053765714995</v>
      </c>
      <c r="AD29" s="0" t="n">
        <v>0.578005410391088</v>
      </c>
      <c r="AE29" s="0" t="n">
        <v>0.57791171377082</v>
      </c>
      <c r="AF29" s="0" t="n">
        <v>0.577742651152447</v>
      </c>
      <c r="AG29" s="0" t="n">
        <v>0.577481868110424</v>
      </c>
      <c r="AH29" s="0" t="n">
        <v>0.577126488594549</v>
      </c>
      <c r="AI29" s="0" t="n">
        <v>0.576682548352808</v>
      </c>
      <c r="AJ29" s="0" t="n">
        <v>0.576159721716879</v>
      </c>
      <c r="AK29" s="0" t="n">
        <v>0.575567480155698</v>
      </c>
      <c r="AL29" s="0" t="n">
        <v>0.574912995808589</v>
      </c>
      <c r="AM29" s="0" t="n">
        <v>0.574200245259217</v>
      </c>
      <c r="AN29" s="0" t="n">
        <v>0.573429728525893</v>
      </c>
      <c r="AO29" s="0" t="n">
        <v>0.57259855727782</v>
      </c>
      <c r="AP29" s="0" t="n">
        <v>0.571701154590332</v>
      </c>
      <c r="AQ29" s="0" t="n">
        <v>0.570731288040222</v>
      </c>
      <c r="AR29" s="0" t="n">
        <v>0.56968614061073</v>
      </c>
      <c r="AS29" s="0" t="n">
        <v>0.568571686932872</v>
      </c>
      <c r="AT29" s="0" t="n">
        <v>0.567405841368579</v>
      </c>
      <c r="AU29" s="0" t="n">
        <v>0.566215070080763</v>
      </c>
      <c r="AV29" s="0" t="n">
        <v>0.565025135433736</v>
      </c>
      <c r="AW29" s="0" t="n">
        <v>0.563852797371697</v>
      </c>
      <c r="AX29" s="0" t="n">
        <v>0.562703948128679</v>
      </c>
      <c r="AY29" s="0" t="n">
        <v>0.561577057282892</v>
      </c>
      <c r="AZ29" s="0" t="n">
        <v>0.560467720321399</v>
      </c>
    </row>
    <row r="30" customFormat="false" ht="13.8" hidden="false" customHeight="false" outlineLevel="0" collapsed="false">
      <c r="A30" s="0" t="n">
        <v>22</v>
      </c>
      <c r="B30" s="0" t="n">
        <v>0.594709146340976</v>
      </c>
      <c r="C30" s="0" t="n">
        <v>0.593850215003438</v>
      </c>
      <c r="D30" s="0" t="n">
        <v>0.593007350691815</v>
      </c>
      <c r="E30" s="0" t="n">
        <v>0.592192613149155</v>
      </c>
      <c r="F30" s="0" t="n">
        <v>0.591415880885751</v>
      </c>
      <c r="G30" s="0" t="n">
        <v>0.590683919079002</v>
      </c>
      <c r="H30" s="0" t="n">
        <v>0.590000075592354</v>
      </c>
      <c r="I30" s="0" t="n">
        <v>0.589364561729567</v>
      </c>
      <c r="J30" s="0" t="n">
        <v>0.588775128002033</v>
      </c>
      <c r="K30" s="0" t="n">
        <v>0.588227901087172</v>
      </c>
      <c r="L30" s="0" t="n">
        <v>0.587718188868846</v>
      </c>
      <c r="M30" s="0" t="n">
        <v>0.587241139446479</v>
      </c>
      <c r="N30" s="0" t="n">
        <v>0.586792216160165</v>
      </c>
      <c r="O30" s="0" t="n">
        <v>0.586367503181999</v>
      </c>
      <c r="P30" s="0" t="n">
        <v>0.585963882361447</v>
      </c>
      <c r="Q30" s="0" t="n">
        <v>0.585579128063593</v>
      </c>
      <c r="R30" s="0" t="n">
        <v>0.585211960234675</v>
      </c>
      <c r="S30" s="0" t="n">
        <v>0.584862081769291</v>
      </c>
      <c r="T30" s="0" t="n">
        <v>0.584530205905586</v>
      </c>
      <c r="U30" s="0" t="n">
        <v>0.584218051918509</v>
      </c>
      <c r="V30" s="0" t="n">
        <v>0.583928251885713</v>
      </c>
      <c r="W30" s="0" t="n">
        <v>0.583664071627788</v>
      </c>
      <c r="X30" s="0" t="n">
        <v>0.583428820485152</v>
      </c>
      <c r="Y30" s="0" t="n">
        <v>0.583224841966602</v>
      </c>
      <c r="Z30" s="0" t="n">
        <v>0.583052091257784</v>
      </c>
      <c r="AA30" s="0" t="n">
        <v>0.582906548161776</v>
      </c>
      <c r="AB30" s="0" t="n">
        <v>0.582779024017425</v>
      </c>
      <c r="AC30" s="0" t="n">
        <v>0.5826550844879</v>
      </c>
      <c r="AD30" s="0" t="n">
        <v>0.58251655305827</v>
      </c>
      <c r="AE30" s="0" t="n">
        <v>0.582344346224906</v>
      </c>
      <c r="AF30" s="0" t="n">
        <v>0.582121638641235</v>
      </c>
      <c r="AG30" s="0" t="n">
        <v>0.581836159319229</v>
      </c>
      <c r="AH30" s="0" t="n">
        <v>0.581480943299593</v>
      </c>
      <c r="AI30" s="0" t="n">
        <v>0.581053662342078</v>
      </c>
      <c r="AJ30" s="0" t="n">
        <v>0.580555167806999</v>
      </c>
      <c r="AK30" s="0" t="n">
        <v>0.579987916258788</v>
      </c>
      <c r="AL30" s="0" t="n">
        <v>0.579354705170857</v>
      </c>
      <c r="AM30" s="0" t="n">
        <v>0.578657883170334</v>
      </c>
      <c r="AN30" s="0" t="n">
        <v>0.577899047665515</v>
      </c>
      <c r="AO30" s="0" t="n">
        <v>0.577079199801304</v>
      </c>
      <c r="AP30" s="0" t="n">
        <v>0.576199324044808</v>
      </c>
      <c r="AQ30" s="0" t="n">
        <v>0.575261315936139</v>
      </c>
      <c r="AR30" s="0" t="n">
        <v>0.574269044726677</v>
      </c>
      <c r="AS30" s="0" t="n">
        <v>0.57322914594493</v>
      </c>
      <c r="AT30" s="0" t="n">
        <v>0.57215106163603</v>
      </c>
      <c r="AU30" s="0" t="n">
        <v>0.571046083048912</v>
      </c>
      <c r="AV30" s="0" t="n">
        <v>0.569925673246418</v>
      </c>
      <c r="AW30" s="0" t="n">
        <v>0.568799784546221</v>
      </c>
      <c r="AX30" s="0" t="n">
        <v>0.567675855680336</v>
      </c>
      <c r="AY30" s="0" t="n">
        <v>0.56655872157263</v>
      </c>
      <c r="AZ30" s="0" t="n">
        <v>0.565451199959342</v>
      </c>
    </row>
    <row r="31" customFormat="false" ht="13.8" hidden="false" customHeight="false" outlineLevel="0" collapsed="false">
      <c r="A31" s="0" t="n">
        <v>22.25</v>
      </c>
      <c r="B31" s="0" t="n">
        <v>0.599043270163878</v>
      </c>
      <c r="C31" s="0" t="n">
        <v>0.598235008183249</v>
      </c>
      <c r="D31" s="0" t="n">
        <v>0.597444751411785</v>
      </c>
      <c r="E31" s="0" t="n">
        <v>0.596680216290898</v>
      </c>
      <c r="F31" s="0" t="n">
        <v>0.595947735811548</v>
      </c>
      <c r="G31" s="0" t="n">
        <v>0.59525184186039</v>
      </c>
      <c r="H31" s="0" t="n">
        <v>0.594595117965218</v>
      </c>
      <c r="I31" s="0" t="n">
        <v>0.593978307956628</v>
      </c>
      <c r="J31" s="0" t="n">
        <v>0.593400615694958</v>
      </c>
      <c r="K31" s="0" t="n">
        <v>0.59286010915299</v>
      </c>
      <c r="L31" s="0" t="n">
        <v>0.592354147273461</v>
      </c>
      <c r="M31" s="0" t="n">
        <v>0.591879769871435</v>
      </c>
      <c r="N31" s="0" t="n">
        <v>0.59143401741915</v>
      </c>
      <c r="O31" s="0" t="n">
        <v>0.591014170187661</v>
      </c>
      <c r="P31" s="0" t="n">
        <v>0.590617910926633</v>
      </c>
      <c r="Q31" s="0" t="n">
        <v>0.590243421659548</v>
      </c>
      <c r="R31" s="0" t="n">
        <v>0.589889424752445</v>
      </c>
      <c r="S31" s="0" t="n">
        <v>0.589555173232776</v>
      </c>
      <c r="T31" s="0" t="n">
        <v>0.58924038747375</v>
      </c>
      <c r="U31" s="0" t="n">
        <v>0.588945127104523</v>
      </c>
      <c r="V31" s="0" t="n">
        <v>0.588669581412056</v>
      </c>
      <c r="W31" s="0" t="n">
        <v>0.588413762857113</v>
      </c>
      <c r="X31" s="0" t="n">
        <v>0.588177101776719</v>
      </c>
      <c r="Y31" s="0" t="n">
        <v>0.587957969703305</v>
      </c>
      <c r="Z31" s="0" t="n">
        <v>0.587753201958194</v>
      </c>
      <c r="AA31" s="0" t="n">
        <v>0.587557734395234</v>
      </c>
      <c r="AB31" s="0" t="n">
        <v>0.587364489972693</v>
      </c>
      <c r="AC31" s="0" t="n">
        <v>0.587164620866853</v>
      </c>
      <c r="AD31" s="0" t="n">
        <v>0.586948122557388</v>
      </c>
      <c r="AE31" s="0" t="n">
        <v>0.586704714248696</v>
      </c>
      <c r="AF31" s="0" t="n">
        <v>0.586424782008573</v>
      </c>
      <c r="AG31" s="0" t="n">
        <v>0.586100160133542</v>
      </c>
      <c r="AH31" s="0" t="n">
        <v>0.585724593515389</v>
      </c>
      <c r="AI31" s="0" t="n">
        <v>0.585293840609026</v>
      </c>
      <c r="AJ31" s="0" t="n">
        <v>0.584805484472456</v>
      </c>
      <c r="AK31" s="0" t="n">
        <v>0.584258578310417</v>
      </c>
      <c r="AL31" s="0" t="n">
        <v>0.583653256681416</v>
      </c>
      <c r="AM31" s="0" t="n">
        <v>0.58299041284181</v>
      </c>
      <c r="AN31" s="0" t="n">
        <v>0.582271499617496</v>
      </c>
      <c r="AO31" s="0" t="n">
        <v>0.581498470011523</v>
      </c>
      <c r="AP31" s="0" t="n">
        <v>0.58067383851209</v>
      </c>
      <c r="AQ31" s="0" t="n">
        <v>0.579800814223113</v>
      </c>
      <c r="AR31" s="0" t="n">
        <v>0.578883434393243</v>
      </c>
      <c r="AS31" s="0" t="n">
        <v>0.577926619369047</v>
      </c>
      <c r="AT31" s="0" t="n">
        <v>0.576936087353631</v>
      </c>
      <c r="AU31" s="0" t="n">
        <v>0.575918111914499</v>
      </c>
      <c r="AV31" s="0" t="n">
        <v>0.574879163159665</v>
      </c>
      <c r="AW31" s="0" t="n">
        <v>0.573825518241363</v>
      </c>
      <c r="AX31" s="0" t="n">
        <v>0.572762935410864</v>
      </c>
      <c r="AY31" s="0" t="n">
        <v>0.571696455730063</v>
      </c>
      <c r="AZ31" s="0" t="n">
        <v>0.570630346774749</v>
      </c>
    </row>
    <row r="32" customFormat="false" ht="13.8" hidden="false" customHeight="false" outlineLevel="0" collapsed="false">
      <c r="A32" s="0" t="n">
        <v>22.5</v>
      </c>
      <c r="B32" s="0" t="n">
        <v>0.603537184255839</v>
      </c>
      <c r="C32" s="0" t="n">
        <v>0.602784734404357</v>
      </c>
      <c r="D32" s="0" t="n">
        <v>0.602050724790436</v>
      </c>
      <c r="E32" s="0" t="n">
        <v>0.601340012060966</v>
      </c>
      <c r="F32" s="0" t="n">
        <v>0.600656560199558</v>
      </c>
      <c r="G32" s="0" t="n">
        <v>0.600003253354845</v>
      </c>
      <c r="H32" s="0" t="n">
        <v>0.599381834797497</v>
      </c>
      <c r="I32" s="0" t="n">
        <v>0.598792964235825</v>
      </c>
      <c r="J32" s="0" t="n">
        <v>0.598236366530914</v>
      </c>
      <c r="K32" s="0" t="n">
        <v>0.59771103518403</v>
      </c>
      <c r="L32" s="0" t="n">
        <v>0.597215454355365</v>
      </c>
      <c r="M32" s="0" t="n">
        <v>0.596747809742908</v>
      </c>
      <c r="N32" s="0" t="n">
        <v>0.596306168479084</v>
      </c>
      <c r="O32" s="0" t="n">
        <v>0.595888617743997</v>
      </c>
      <c r="P32" s="0" t="n">
        <v>0.595493359066848</v>
      </c>
      <c r="Q32" s="0" t="n">
        <v>0.5951187596469</v>
      </c>
      <c r="R32" s="0" t="n">
        <v>0.594763363770203</v>
      </c>
      <c r="S32" s="0" t="n">
        <v>0.594425867371284</v>
      </c>
      <c r="T32" s="0" t="n">
        <v>0.594105058064935</v>
      </c>
      <c r="U32" s="0" t="n">
        <v>0.593799722667638</v>
      </c>
      <c r="V32" s="0" t="n">
        <v>0.593508525353608</v>
      </c>
      <c r="W32" s="0" t="n">
        <v>0.593229862863283</v>
      </c>
      <c r="X32" s="0" t="n">
        <v>0.592961708717631</v>
      </c>
      <c r="Y32" s="0" t="n">
        <v>0.592701465334597</v>
      </c>
      <c r="Z32" s="0" t="n">
        <v>0.592445849236241</v>
      </c>
      <c r="AA32" s="0" t="n">
        <v>0.592190837153453</v>
      </c>
      <c r="AB32" s="0" t="n">
        <v>0.59193169677005</v>
      </c>
      <c r="AC32" s="0" t="n">
        <v>0.591663113706589</v>
      </c>
      <c r="AD32" s="0" t="n">
        <v>0.591379407855043</v>
      </c>
      <c r="AE32" s="0" t="n">
        <v>0.591074812271337</v>
      </c>
      <c r="AF32" s="0" t="n">
        <v>0.590743773412802</v>
      </c>
      <c r="AG32" s="0" t="n">
        <v>0.590381227829156</v>
      </c>
      <c r="AH32" s="0" t="n">
        <v>0.589982818426581</v>
      </c>
      <c r="AI32" s="0" t="n">
        <v>0.589545030062396</v>
      </c>
      <c r="AJ32" s="0" t="n">
        <v>0.589065243190342</v>
      </c>
      <c r="AK32" s="0" t="n">
        <v>0.588541719723707</v>
      </c>
      <c r="AL32" s="0" t="n">
        <v>0.587973543818793</v>
      </c>
      <c r="AM32" s="0" t="n">
        <v>0.587360541531727</v>
      </c>
      <c r="AN32" s="0" t="n">
        <v>0.586703199003939</v>
      </c>
      <c r="AO32" s="0" t="n">
        <v>0.586002591469596</v>
      </c>
      <c r="AP32" s="0" t="n">
        <v>0.585260327223527</v>
      </c>
      <c r="AQ32" s="0" t="n">
        <v>0.584478503445217</v>
      </c>
      <c r="AR32" s="0" t="n">
        <v>0.583659665650932</v>
      </c>
      <c r="AS32" s="0" t="n">
        <v>0.582806760367607</v>
      </c>
      <c r="AT32" s="0" t="n">
        <v>0.581923071751433</v>
      </c>
      <c r="AU32" s="0" t="n">
        <v>0.581012136963311</v>
      </c>
      <c r="AV32" s="0" t="n">
        <v>0.580077640955726</v>
      </c>
      <c r="AW32" s="0" t="n">
        <v>0.579123297088592</v>
      </c>
      <c r="AX32" s="0" t="n">
        <v>0.578152723863912</v>
      </c>
      <c r="AY32" s="0" t="n">
        <v>0.5771693290073</v>
      </c>
      <c r="AZ32" s="0" t="n">
        <v>0.576176210249184</v>
      </c>
    </row>
    <row r="33" customFormat="false" ht="13.8" hidden="false" customHeight="false" outlineLevel="0" collapsed="false">
      <c r="A33" s="0" t="n">
        <v>22.75</v>
      </c>
      <c r="B33" s="0" t="n">
        <v>0.608330417755991</v>
      </c>
      <c r="C33" s="0" t="n">
        <v>0.607625318192572</v>
      </c>
      <c r="D33" s="0" t="n">
        <v>0.606939755328401</v>
      </c>
      <c r="E33" s="0" t="n">
        <v>0.606277063992809</v>
      </c>
      <c r="F33" s="0" t="n">
        <v>0.605639806255875</v>
      </c>
      <c r="G33" s="0" t="n">
        <v>0.605029662176213</v>
      </c>
      <c r="H33" s="0" t="n">
        <v>0.604447411594129</v>
      </c>
      <c r="I33" s="0" t="n">
        <v>0.603892998462094</v>
      </c>
      <c r="J33" s="0" t="n">
        <v>0.603365657190472</v>
      </c>
      <c r="K33" s="0" t="n">
        <v>0.602864074807672</v>
      </c>
      <c r="L33" s="0" t="n">
        <v>0.602386563253362</v>
      </c>
      <c r="M33" s="0" t="n">
        <v>0.601931221011377</v>
      </c>
      <c r="N33" s="0" t="n">
        <v>0.601496070127742</v>
      </c>
      <c r="O33" s="0" t="n">
        <v>0.601079161395577</v>
      </c>
      <c r="P33" s="0" t="n">
        <v>0.600678645670577</v>
      </c>
      <c r="Q33" s="0" t="n">
        <v>0.600292812803792</v>
      </c>
      <c r="R33" s="0" t="n">
        <v>0.599920101512413</v>
      </c>
      <c r="S33" s="0" t="n">
        <v>0.599559083973048</v>
      </c>
      <c r="T33" s="0" t="n">
        <v>0.599208429001363</v>
      </c>
      <c r="U33" s="0" t="n">
        <v>0.598866847742723</v>
      </c>
      <c r="V33" s="0" t="n">
        <v>0.598533026299452</v>
      </c>
      <c r="W33" s="0" t="n">
        <v>0.598205550861119</v>
      </c>
      <c r="X33" s="0" t="n">
        <v>0.597882832583227</v>
      </c>
      <c r="Y33" s="0" t="n">
        <v>0.59756304123051</v>
      </c>
      <c r="Z33" s="0" t="n">
        <v>0.597244057707418</v>
      </c>
      <c r="AA33" s="0" t="n">
        <v>0.5969234551544</v>
      </c>
      <c r="AB33" s="0" t="n">
        <v>0.596598515617287</v>
      </c>
      <c r="AC33" s="0" t="n">
        <v>0.596266284337524</v>
      </c>
      <c r="AD33" s="0" t="n">
        <v>0.595923657287237</v>
      </c>
      <c r="AE33" s="0" t="n">
        <v>0.595567491301823</v>
      </c>
      <c r="AF33" s="0" t="n">
        <v>0.595194721922813</v>
      </c>
      <c r="AG33" s="0" t="n">
        <v>0.594802473224049</v>
      </c>
      <c r="AH33" s="0" t="n">
        <v>0.594388146696572</v>
      </c>
      <c r="AI33" s="0" t="n">
        <v>0.593949481730629</v>
      </c>
      <c r="AJ33" s="0" t="n">
        <v>0.593484586544526</v>
      </c>
      <c r="AK33" s="0" t="n">
        <v>0.592991943758088</v>
      </c>
      <c r="AL33" s="0" t="n">
        <v>0.592470398191142</v>
      </c>
      <c r="AM33" s="0" t="n">
        <v>0.591919135113834</v>
      </c>
      <c r="AN33" s="0" t="n">
        <v>0.591337655811864</v>
      </c>
      <c r="AO33" s="0" t="n">
        <v>0.590725754617784</v>
      </c>
      <c r="AP33" s="0" t="n">
        <v>0.590083498431677</v>
      </c>
      <c r="AQ33" s="0" t="n">
        <v>0.589411207027769</v>
      </c>
      <c r="AR33" s="0" t="n">
        <v>0.58870943072226</v>
      </c>
      <c r="AS33" s="0" t="n">
        <v>0.587978921596848</v>
      </c>
      <c r="AT33" s="0" t="n">
        <v>0.587220595453304</v>
      </c>
      <c r="AU33" s="0" t="n">
        <v>0.586435483712475</v>
      </c>
      <c r="AV33" s="0" t="n">
        <v>0.585624676994361</v>
      </c>
      <c r="AW33" s="0" t="n">
        <v>0.584789264437082</v>
      </c>
      <c r="AX33" s="0" t="n">
        <v>0.583930274341645</v>
      </c>
      <c r="AY33" s="0" t="n">
        <v>0.583048622162949</v>
      </c>
      <c r="AZ33" s="0" t="n">
        <v>0.582145071262959</v>
      </c>
    </row>
    <row r="34" customFormat="false" ht="13.8" hidden="false" customHeight="false" outlineLevel="0" collapsed="false">
      <c r="A34" s="0" t="n">
        <v>23</v>
      </c>
      <c r="B34" s="0" t="n">
        <v>0.61340667622256</v>
      </c>
      <c r="C34" s="0" t="n">
        <v>0.612728080257837</v>
      </c>
      <c r="D34" s="0" t="n">
        <v>0.612071615522767</v>
      </c>
      <c r="E34" s="0" t="n">
        <v>0.611440089717156</v>
      </c>
      <c r="F34" s="0" t="n">
        <v>0.610835321000235</v>
      </c>
      <c r="G34" s="0" t="n">
        <v>0.610258057394771</v>
      </c>
      <c r="H34" s="0" t="n">
        <v>0.609708011084574</v>
      </c>
      <c r="I34" s="0" t="n">
        <v>0.609183988702007</v>
      </c>
      <c r="J34" s="0" t="n">
        <v>0.608684085407027</v>
      </c>
      <c r="K34" s="0" t="n">
        <v>0.608205906906447</v>
      </c>
      <c r="L34" s="0" t="n">
        <v>0.607746788024623</v>
      </c>
      <c r="M34" s="0" t="n">
        <v>0.607303985538641</v>
      </c>
      <c r="N34" s="0" t="n">
        <v>0.606874833109988</v>
      </c>
      <c r="O34" s="0" t="n">
        <v>0.606456854706442</v>
      </c>
      <c r="P34" s="0" t="n">
        <v>0.606047838729979</v>
      </c>
      <c r="Q34" s="0" t="n">
        <v>0.605645878095733</v>
      </c>
      <c r="R34" s="0" t="n">
        <v>0.605249382334257</v>
      </c>
      <c r="S34" s="0" t="n">
        <v>0.604857067224293</v>
      </c>
      <c r="T34" s="0" t="n">
        <v>0.604467926278693</v>
      </c>
      <c r="U34" s="0" t="n">
        <v>0.604081187246641</v>
      </c>
      <c r="V34" s="0" t="n">
        <v>0.603696256116196</v>
      </c>
      <c r="W34" s="0" t="n">
        <v>0.60331265119897</v>
      </c>
      <c r="X34" s="0" t="n">
        <v>0.602929931054228</v>
      </c>
      <c r="Y34" s="0" t="n">
        <v>0.602547621702589</v>
      </c>
      <c r="Z34" s="0" t="n">
        <v>0.602165150460795</v>
      </c>
      <c r="AA34" s="0" t="n">
        <v>0.601781794761403</v>
      </c>
      <c r="AB34" s="0" t="n">
        <v>0.601396653491789</v>
      </c>
      <c r="AC34" s="0" t="n">
        <v>0.601008645135745</v>
      </c>
      <c r="AD34" s="0" t="n">
        <v>0.600616531713087</v>
      </c>
      <c r="AE34" s="0" t="n">
        <v>0.600218961666026</v>
      </c>
      <c r="AF34" s="0" t="n">
        <v>0.599814520520223</v>
      </c>
      <c r="AG34" s="0" t="n">
        <v>0.599401777075</v>
      </c>
      <c r="AH34" s="0" t="n">
        <v>0.59897931551197</v>
      </c>
      <c r="AI34" s="0" t="n">
        <v>0.598545749116297</v>
      </c>
      <c r="AJ34" s="0" t="n">
        <v>0.598099717302031</v>
      </c>
      <c r="AK34" s="0" t="n">
        <v>0.597639872353895</v>
      </c>
      <c r="AL34" s="0" t="n">
        <v>0.59716486452518</v>
      </c>
      <c r="AM34" s="0" t="n">
        <v>0.596673333612895</v>
      </c>
      <c r="AN34" s="0" t="n">
        <v>0.596163912353836</v>
      </c>
      <c r="AO34" s="0" t="n">
        <v>0.595635242821754</v>
      </c>
      <c r="AP34" s="0" t="n">
        <v>0.59508600243354</v>
      </c>
      <c r="AQ34" s="0" t="n">
        <v>0.59451493227473</v>
      </c>
      <c r="AR34" s="0" t="n">
        <v>0.593920858343159</v>
      </c>
      <c r="AS34" s="0" t="n">
        <v>0.593302696642452</v>
      </c>
      <c r="AT34" s="0" t="n">
        <v>0.592659436292439</v>
      </c>
      <c r="AU34" s="0" t="n">
        <v>0.591990100282791</v>
      </c>
      <c r="AV34" s="0" t="n">
        <v>0.591293689662953</v>
      </c>
      <c r="AW34" s="0" t="n">
        <v>0.590569121888191</v>
      </c>
      <c r="AX34" s="0" t="n">
        <v>0.589815176189446</v>
      </c>
      <c r="AY34" s="0" t="n">
        <v>0.589030457799036</v>
      </c>
      <c r="AZ34" s="0" t="n">
        <v>0.58821338951838</v>
      </c>
    </row>
    <row r="35" customFormat="false" ht="13.8" hidden="false" customHeight="false" outlineLevel="0" collapsed="false">
      <c r="A35" s="0" t="n">
        <v>23.25</v>
      </c>
      <c r="B35" s="0" t="n">
        <v>0.618573869866761</v>
      </c>
      <c r="C35" s="0" t="n">
        <v>0.617899226416595</v>
      </c>
      <c r="D35" s="0" t="n">
        <v>0.617249544807279</v>
      </c>
      <c r="E35" s="0" t="n">
        <v>0.616628036518436</v>
      </c>
      <c r="F35" s="0" t="n">
        <v>0.616036386368355</v>
      </c>
      <c r="G35" s="0" t="n">
        <v>0.615474701196743</v>
      </c>
      <c r="H35" s="0" t="n">
        <v>0.614941666589884</v>
      </c>
      <c r="I35" s="0" t="n">
        <v>0.614434850770341</v>
      </c>
      <c r="J35" s="0" t="n">
        <v>0.613951075805185</v>
      </c>
      <c r="K35" s="0" t="n">
        <v>0.613486782954736</v>
      </c>
      <c r="L35" s="0" t="n">
        <v>0.613038341512261</v>
      </c>
      <c r="M35" s="0" t="n">
        <v>0.612602276985106</v>
      </c>
      <c r="N35" s="0" t="n">
        <v>0.612175416433837</v>
      </c>
      <c r="O35" s="0" t="n">
        <v>0.611754962746541</v>
      </c>
      <c r="P35" s="0" t="n">
        <v>0.611338515969778</v>
      </c>
      <c r="Q35" s="0" t="n">
        <v>0.610924060741473</v>
      </c>
      <c r="R35" s="0" t="n">
        <v>0.610509936751976</v>
      </c>
      <c r="S35" s="0" t="n">
        <v>0.610094805743223</v>
      </c>
      <c r="T35" s="0" t="n">
        <v>0.609677624775353</v>
      </c>
      <c r="U35" s="0" t="n">
        <v>0.609257631607631</v>
      </c>
      <c r="V35" s="0" t="n">
        <v>0.608834343904304</v>
      </c>
      <c r="W35" s="0" t="n">
        <v>0.608407569320963</v>
      </c>
      <c r="X35" s="0" t="n">
        <v>0.607977418352693</v>
      </c>
      <c r="Y35" s="0" t="n">
        <v>0.607544306858162</v>
      </c>
      <c r="Z35" s="0" t="n">
        <v>0.607108932228399</v>
      </c>
      <c r="AA35" s="0" t="n">
        <v>0.606672208928248</v>
      </c>
      <c r="AB35" s="0" t="n">
        <v>0.606235157797569</v>
      </c>
      <c r="AC35" s="0" t="n">
        <v>0.605798758425545</v>
      </c>
      <c r="AD35" s="0" t="n">
        <v>0.605363789905957</v>
      </c>
      <c r="AE35" s="0" t="n">
        <v>0.604930694181342</v>
      </c>
      <c r="AF35" s="0" t="n">
        <v>0.60449949166646</v>
      </c>
      <c r="AG35" s="0" t="n">
        <v>0.604069761907131</v>
      </c>
      <c r="AH35" s="0" t="n">
        <v>0.603640681136375</v>
      </c>
      <c r="AI35" s="0" t="n">
        <v>0.603211093815239</v>
      </c>
      <c r="AJ35" s="0" t="n">
        <v>0.602779591796961</v>
      </c>
      <c r="AK35" s="0" t="n">
        <v>0.602344580963083</v>
      </c>
      <c r="AL35" s="0" t="n">
        <v>0.6019043255878</v>
      </c>
      <c r="AM35" s="0" t="n">
        <v>0.601456970299916</v>
      </c>
      <c r="AN35" s="0" t="n">
        <v>0.601000545936547</v>
      </c>
      <c r="AO35" s="0" t="n">
        <v>0.600532968649256</v>
      </c>
      <c r="AP35" s="0" t="n">
        <v>0.600052041958352</v>
      </c>
      <c r="AQ35" s="0" t="n">
        <v>0.599555469408276</v>
      </c>
      <c r="AR35" s="0" t="n">
        <v>0.599040881027743</v>
      </c>
      <c r="AS35" s="0" t="n">
        <v>0.598505870290052</v>
      </c>
      <c r="AT35" s="0" t="n">
        <v>0.597948031343585</v>
      </c>
      <c r="AU35" s="0" t="n">
        <v>0.597364981916741</v>
      </c>
      <c r="AV35" s="0" t="n">
        <v>0.596754358332085</v>
      </c>
      <c r="AW35" s="0" t="n">
        <v>0.596113775921043</v>
      </c>
      <c r="AX35" s="0" t="n">
        <v>0.595440758070682</v>
      </c>
      <c r="AY35" s="0" t="n">
        <v>0.594732645872401</v>
      </c>
      <c r="AZ35" s="0" t="n">
        <v>0.593986505119358</v>
      </c>
    </row>
    <row r="36" customFormat="false" ht="13.8" hidden="false" customHeight="false" outlineLevel="0" collapsed="false">
      <c r="A36" s="0" t="n">
        <v>23.5</v>
      </c>
      <c r="B36" s="0" t="n">
        <v>0.623649168334247</v>
      </c>
      <c r="C36" s="0" t="n">
        <v>0.622963485449494</v>
      </c>
      <c r="D36" s="0" t="n">
        <v>0.622304421868691</v>
      </c>
      <c r="E36" s="0" t="n">
        <v>0.621676736730847</v>
      </c>
      <c r="F36" s="0" t="n">
        <v>0.621082767264819</v>
      </c>
      <c r="G36" s="0" t="n">
        <v>0.62052238518007</v>
      </c>
      <c r="H36" s="0" t="n">
        <v>0.619993386867668</v>
      </c>
      <c r="I36" s="0" t="n">
        <v>0.619492135005691</v>
      </c>
      <c r="J36" s="0" t="n">
        <v>0.619014246981616</v>
      </c>
      <c r="K36" s="0" t="n">
        <v>0.618555178877556</v>
      </c>
      <c r="L36" s="0" t="n">
        <v>0.618110633599847</v>
      </c>
      <c r="M36" s="0" t="n">
        <v>0.617676788515661</v>
      </c>
      <c r="N36" s="0" t="n">
        <v>0.617250375939289</v>
      </c>
      <c r="O36" s="0" t="n">
        <v>0.616828661931858</v>
      </c>
      <c r="P36" s="0" t="n">
        <v>0.616409365429311</v>
      </c>
      <c r="Q36" s="0" t="n">
        <v>0.615990550284267</v>
      </c>
      <c r="R36" s="0" t="n">
        <v>0.615570513463547</v>
      </c>
      <c r="S36" s="0" t="n">
        <v>0.615147686226921</v>
      </c>
      <c r="T36" s="0" t="n">
        <v>0.614720562407059</v>
      </c>
      <c r="U36" s="0" t="n">
        <v>0.614287668580227</v>
      </c>
      <c r="V36" s="0" t="n">
        <v>0.61384759367036</v>
      </c>
      <c r="W36" s="0" t="n">
        <v>0.613399097405974</v>
      </c>
      <c r="X36" s="0" t="n">
        <v>0.6129413121603</v>
      </c>
      <c r="Y36" s="0" t="n">
        <v>0.61247403194327</v>
      </c>
      <c r="Z36" s="0" t="n">
        <v>0.611998037524065</v>
      </c>
      <c r="AA36" s="0" t="n">
        <v>0.611515342978525</v>
      </c>
      <c r="AB36" s="0" t="n">
        <v>0.611029201106034</v>
      </c>
      <c r="AC36" s="0" t="n">
        <v>0.610543735027399</v>
      </c>
      <c r="AD36" s="0" t="n">
        <v>0.610063210119056</v>
      </c>
      <c r="AE36" s="0" t="n">
        <v>0.609591166359774</v>
      </c>
      <c r="AF36" s="0" t="n">
        <v>0.60912974399426</v>
      </c>
      <c r="AG36" s="0" t="n">
        <v>0.608679445380268</v>
      </c>
      <c r="AH36" s="0" t="n">
        <v>0.608239345712344</v>
      </c>
      <c r="AI36" s="0" t="n">
        <v>0.607807571255563</v>
      </c>
      <c r="AJ36" s="0" t="n">
        <v>0.607381817053893</v>
      </c>
      <c r="AK36" s="0" t="n">
        <v>0.606959748450545</v>
      </c>
      <c r="AL36" s="0" t="n">
        <v>0.606539230181014</v>
      </c>
      <c r="AM36" s="0" t="n">
        <v>0.60611839098397</v>
      </c>
      <c r="AN36" s="0" t="n">
        <v>0.605695551603019</v>
      </c>
      <c r="AO36" s="0" t="n">
        <v>0.605269040713066</v>
      </c>
      <c r="AP36" s="0" t="n">
        <v>0.604836923399439</v>
      </c>
      <c r="AQ36" s="0" t="n">
        <v>0.604396689990614</v>
      </c>
      <c r="AR36" s="0" t="n">
        <v>0.60394500053975</v>
      </c>
      <c r="AS36" s="0" t="n">
        <v>0.603477620578752</v>
      </c>
      <c r="AT36" s="0" t="n">
        <v>0.602989656364862</v>
      </c>
      <c r="AU36" s="0" t="n">
        <v>0.602476066032294</v>
      </c>
      <c r="AV36" s="0" t="n">
        <v>0.601932248317008</v>
      </c>
      <c r="AW36" s="0" t="n">
        <v>0.601354435466674</v>
      </c>
      <c r="AX36" s="0" t="n">
        <v>0.60073971966965</v>
      </c>
      <c r="AY36" s="0" t="n">
        <v>0.600085736332155</v>
      </c>
      <c r="AZ36" s="0" t="n">
        <v>0.599390158978258</v>
      </c>
    </row>
    <row r="37" customFormat="false" ht="13.8" hidden="false" customHeight="false" outlineLevel="0" collapsed="false">
      <c r="A37" s="0" t="n">
        <v>23.75</v>
      </c>
      <c r="B37" s="0" t="n">
        <v>0.628568290716084</v>
      </c>
      <c r="C37" s="0" t="n">
        <v>0.627865556791715</v>
      </c>
      <c r="D37" s="0" t="n">
        <v>0.627189356567144</v>
      </c>
      <c r="E37" s="0" t="n">
        <v>0.626547260479101</v>
      </c>
      <c r="F37" s="0" t="n">
        <v>0.625943144342667</v>
      </c>
      <c r="G37" s="0" t="n">
        <v>0.625377047523883</v>
      </c>
      <c r="H37" s="0" t="n">
        <v>0.624845932386487</v>
      </c>
      <c r="I37" s="0" t="n">
        <v>0.624344883200036</v>
      </c>
      <c r="J37" s="0" t="n">
        <v>0.623868276481376</v>
      </c>
      <c r="K37" s="0" t="n">
        <v>0.623410646310286</v>
      </c>
      <c r="L37" s="0" t="n">
        <v>0.622967178693223</v>
      </c>
      <c r="M37" s="0" t="n">
        <v>0.622533898196365</v>
      </c>
      <c r="N37" s="0" t="n">
        <v>0.622107651383216</v>
      </c>
      <c r="O37" s="0" t="n">
        <v>0.62168597995045</v>
      </c>
      <c r="P37" s="0" t="n">
        <v>0.62126694646559</v>
      </c>
      <c r="Q37" s="0" t="n">
        <v>0.620848946957464</v>
      </c>
      <c r="R37" s="0" t="n">
        <v>0.620430524456184</v>
      </c>
      <c r="S37" s="0" t="n">
        <v>0.620010186893678</v>
      </c>
      <c r="T37" s="0" t="n">
        <v>0.619586230776444</v>
      </c>
      <c r="U37" s="0" t="n">
        <v>0.619156578425488</v>
      </c>
      <c r="V37" s="0" t="n">
        <v>0.618718652946846</v>
      </c>
      <c r="W37" s="0" t="n">
        <v>0.618269345826789</v>
      </c>
      <c r="X37" s="0" t="n">
        <v>0.617805180677772</v>
      </c>
      <c r="Y37" s="0" t="n">
        <v>0.617322829884914</v>
      </c>
      <c r="Z37" s="0" t="n">
        <v>0.616820136817941</v>
      </c>
      <c r="AA37" s="0" t="n">
        <v>0.616297604834789</v>
      </c>
      <c r="AB37" s="0" t="n">
        <v>0.61575982995944</v>
      </c>
      <c r="AC37" s="0" t="n">
        <v>0.615215798080861</v>
      </c>
      <c r="AD37" s="0" t="n">
        <v>0.614677090383478</v>
      </c>
      <c r="AE37" s="0" t="n">
        <v>0.614154386749274</v>
      </c>
      <c r="AF37" s="0" t="n">
        <v>0.613654225531619</v>
      </c>
      <c r="AG37" s="0" t="n">
        <v>0.613177893546047</v>
      </c>
      <c r="AH37" s="0" t="n">
        <v>0.61272257179997</v>
      </c>
      <c r="AI37" s="0" t="n">
        <v>0.61228344761658</v>
      </c>
      <c r="AJ37" s="0" t="n">
        <v>0.61185554016506</v>
      </c>
      <c r="AK37" s="0" t="n">
        <v>0.611434774112963</v>
      </c>
      <c r="AL37" s="0" t="n">
        <v>0.611018429285485</v>
      </c>
      <c r="AM37" s="0" t="n">
        <v>0.610605253742853</v>
      </c>
      <c r="AN37" s="0" t="n">
        <v>0.610195427024104</v>
      </c>
      <c r="AO37" s="0" t="n">
        <v>0.609790363667995</v>
      </c>
      <c r="AP37" s="0" t="n">
        <v>0.609392123063674</v>
      </c>
      <c r="AQ37" s="0" t="n">
        <v>0.60900203604722</v>
      </c>
      <c r="AR37" s="0" t="n">
        <v>0.608618364832684</v>
      </c>
      <c r="AS37" s="0" t="n">
        <v>0.608233782514378</v>
      </c>
      <c r="AT37" s="0" t="n">
        <v>0.607834817072826</v>
      </c>
      <c r="AU37" s="0" t="n">
        <v>0.607405108569775</v>
      </c>
      <c r="AV37" s="0" t="n">
        <v>0.606931057674119</v>
      </c>
      <c r="AW37" s="0" t="n">
        <v>0.606405663064455</v>
      </c>
      <c r="AX37" s="0" t="n">
        <v>0.605828205401129</v>
      </c>
      <c r="AY37" s="0" t="n">
        <v>0.605201293614272</v>
      </c>
      <c r="AZ37" s="0" t="n">
        <v>0.604527866631284</v>
      </c>
    </row>
    <row r="38" customFormat="false" ht="13.8" hidden="false" customHeight="false" outlineLevel="0" collapsed="false">
      <c r="A38" s="0" t="n">
        <v>24</v>
      </c>
      <c r="B38" s="0" t="n">
        <v>0.633341663063237</v>
      </c>
      <c r="C38" s="0" t="n">
        <v>0.632624365333701</v>
      </c>
      <c r="D38" s="0" t="n">
        <v>0.631931489314751</v>
      </c>
      <c r="E38" s="0" t="n">
        <v>0.631274176195581</v>
      </c>
      <c r="F38" s="0" t="n">
        <v>0.630658513958845</v>
      </c>
      <c r="G38" s="0" t="n">
        <v>0.630085088221001</v>
      </c>
      <c r="H38" s="0" t="n">
        <v>0.629550170477086</v>
      </c>
      <c r="I38" s="0" t="n">
        <v>0.629047624547352</v>
      </c>
      <c r="J38" s="0" t="n">
        <v>0.628570649959115</v>
      </c>
      <c r="K38" s="0" t="n">
        <v>0.628112934198184</v>
      </c>
      <c r="L38" s="0" t="n">
        <v>0.627669199290309</v>
      </c>
      <c r="M38" s="0" t="n">
        <v>0.627235320888254</v>
      </c>
      <c r="N38" s="0" t="n">
        <v>0.626808216221167</v>
      </c>
      <c r="O38" s="0" t="n">
        <v>0.626385641737788</v>
      </c>
      <c r="P38" s="0" t="n">
        <v>0.625965977610994</v>
      </c>
      <c r="Q38" s="0" t="n">
        <v>0.625548027371835</v>
      </c>
      <c r="R38" s="0" t="n">
        <v>0.625130826637442</v>
      </c>
      <c r="S38" s="0" t="n">
        <v>0.624713430573822</v>
      </c>
      <c r="T38" s="0" t="n">
        <v>0.624294641582119</v>
      </c>
      <c r="U38" s="0" t="n">
        <v>0.623872662701486</v>
      </c>
      <c r="V38" s="0" t="n">
        <v>0.623444702819015</v>
      </c>
      <c r="W38" s="0" t="n">
        <v>0.623006572427375</v>
      </c>
      <c r="X38" s="0" t="n">
        <v>0.622552343540781</v>
      </c>
      <c r="Y38" s="0" t="n">
        <v>0.622074341559067</v>
      </c>
      <c r="Z38" s="0" t="n">
        <v>0.621564129207743</v>
      </c>
      <c r="AA38" s="0" t="n">
        <v>0.621015463324736</v>
      </c>
      <c r="AB38" s="0" t="n">
        <v>0.62042951305853</v>
      </c>
      <c r="AC38" s="0" t="n">
        <v>0.619819744413332</v>
      </c>
      <c r="AD38" s="0" t="n">
        <v>0.619210664236294</v>
      </c>
      <c r="AE38" s="0" t="n">
        <v>0.618627777967085</v>
      </c>
      <c r="AF38" s="0" t="n">
        <v>0.618085961995516</v>
      </c>
      <c r="AG38" s="0" t="n">
        <v>0.617585986240548</v>
      </c>
      <c r="AH38" s="0" t="n">
        <v>0.617119419211117</v>
      </c>
      <c r="AI38" s="0" t="n">
        <v>0.616675271718602</v>
      </c>
      <c r="AJ38" s="0" t="n">
        <v>0.616244017958529</v>
      </c>
      <c r="AK38" s="0" t="n">
        <v>0.615818858317071</v>
      </c>
      <c r="AL38" s="0" t="n">
        <v>0.615395630511752</v>
      </c>
      <c r="AM38" s="0" t="n">
        <v>0.614972550212929</v>
      </c>
      <c r="AN38" s="0" t="n">
        <v>0.614550491427845</v>
      </c>
      <c r="AO38" s="0" t="n">
        <v>0.614134171968374</v>
      </c>
      <c r="AP38" s="0" t="n">
        <v>0.613734057446937</v>
      </c>
      <c r="AQ38" s="0" t="n">
        <v>0.613367294035074</v>
      </c>
      <c r="AR38" s="0" t="n">
        <v>0.613052587277312</v>
      </c>
      <c r="AS38" s="0" t="n">
        <v>0.612792037822529</v>
      </c>
      <c r="AT38" s="0" t="n">
        <v>0.61254816605023</v>
      </c>
      <c r="AU38" s="0" t="n">
        <v>0.612253310653752</v>
      </c>
      <c r="AV38" s="0" t="n">
        <v>0.611858313412565</v>
      </c>
      <c r="AW38" s="0" t="n">
        <v>0.611358712785347</v>
      </c>
      <c r="AX38" s="0" t="n">
        <v>0.610775794601634</v>
      </c>
      <c r="AY38" s="0" t="n">
        <v>0.610132134296096</v>
      </c>
      <c r="AZ38" s="0" t="n">
        <v>0.609442386425404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Z38"/>
  <sheetViews>
    <sheetView showFormulas="false" showGridLines="true" showRowColHeaders="true" showZeros="true" rightToLeft="false" tabSelected="false" showOutlineSymbols="true" defaultGridColor="true" view="normal" topLeftCell="O1" colorId="64" zoomScale="75" zoomScaleNormal="75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0" t="n">
        <v>0</v>
      </c>
      <c r="B1" s="0" t="n">
        <v>50</v>
      </c>
      <c r="C1" s="0" t="n">
        <v>50.2</v>
      </c>
      <c r="D1" s="0" t="n">
        <v>50.4</v>
      </c>
      <c r="E1" s="0" t="n">
        <v>50.6</v>
      </c>
      <c r="F1" s="0" t="n">
        <v>50.8</v>
      </c>
      <c r="G1" s="0" t="n">
        <v>51</v>
      </c>
      <c r="H1" s="0" t="n">
        <v>51.2</v>
      </c>
      <c r="I1" s="0" t="n">
        <v>51.4</v>
      </c>
      <c r="J1" s="0" t="n">
        <v>51.6</v>
      </c>
      <c r="K1" s="0" t="n">
        <v>51.8</v>
      </c>
      <c r="L1" s="0" t="n">
        <v>52</v>
      </c>
      <c r="M1" s="0" t="n">
        <v>52.2</v>
      </c>
      <c r="N1" s="0" t="n">
        <v>52.4</v>
      </c>
      <c r="O1" s="0" t="n">
        <v>52.6</v>
      </c>
      <c r="P1" s="0" t="n">
        <v>52.8</v>
      </c>
      <c r="Q1" s="0" t="n">
        <v>53</v>
      </c>
      <c r="R1" s="0" t="n">
        <v>53.2</v>
      </c>
      <c r="S1" s="0" t="n">
        <v>53.4</v>
      </c>
      <c r="T1" s="0" t="n">
        <v>53.6</v>
      </c>
      <c r="U1" s="0" t="n">
        <v>53.8</v>
      </c>
      <c r="V1" s="0" t="n">
        <v>54</v>
      </c>
      <c r="W1" s="0" t="n">
        <v>54.2</v>
      </c>
      <c r="X1" s="0" t="n">
        <v>54.4</v>
      </c>
      <c r="Y1" s="0" t="n">
        <v>54.6</v>
      </c>
      <c r="Z1" s="0" t="n">
        <v>54.8</v>
      </c>
      <c r="AA1" s="0" t="n">
        <v>55</v>
      </c>
      <c r="AB1" s="0" t="n">
        <v>55.2</v>
      </c>
      <c r="AC1" s="0" t="n">
        <v>55.4</v>
      </c>
      <c r="AD1" s="0" t="n">
        <v>55.6</v>
      </c>
      <c r="AE1" s="0" t="n">
        <v>55.8</v>
      </c>
      <c r="AF1" s="0" t="n">
        <v>56</v>
      </c>
      <c r="AG1" s="0" t="n">
        <v>56.2</v>
      </c>
      <c r="AH1" s="0" t="n">
        <v>56.4</v>
      </c>
      <c r="AI1" s="0" t="n">
        <v>56.6</v>
      </c>
      <c r="AJ1" s="0" t="n">
        <v>56.8</v>
      </c>
      <c r="AK1" s="0" t="n">
        <v>57</v>
      </c>
      <c r="AL1" s="0" t="n">
        <v>57.2</v>
      </c>
      <c r="AM1" s="0" t="n">
        <v>57.4</v>
      </c>
      <c r="AN1" s="0" t="n">
        <v>57.6</v>
      </c>
      <c r="AO1" s="0" t="n">
        <v>57.8</v>
      </c>
      <c r="AP1" s="0" t="n">
        <v>58</v>
      </c>
      <c r="AQ1" s="0" t="n">
        <v>58.2</v>
      </c>
      <c r="AR1" s="0" t="n">
        <v>58.4</v>
      </c>
      <c r="AS1" s="0" t="n">
        <v>58.6</v>
      </c>
      <c r="AT1" s="0" t="n">
        <v>58.8</v>
      </c>
      <c r="AU1" s="0" t="n">
        <v>59</v>
      </c>
      <c r="AV1" s="0" t="n">
        <v>59.2</v>
      </c>
      <c r="AW1" s="0" t="n">
        <v>59.4</v>
      </c>
      <c r="AX1" s="0" t="n">
        <v>59.6</v>
      </c>
      <c r="AY1" s="0" t="n">
        <v>59.8</v>
      </c>
      <c r="AZ1" s="0" t="n">
        <v>60</v>
      </c>
    </row>
    <row r="2" customFormat="false" ht="13.8" hidden="false" customHeight="false" outlineLevel="0" collapsed="false">
      <c r="A2" s="0" t="n">
        <v>15</v>
      </c>
      <c r="B2" s="0" t="n">
        <v>0.912381156462709</v>
      </c>
      <c r="C2" s="0" t="n">
        <v>0.912376595801686</v>
      </c>
      <c r="D2" s="0" t="n">
        <v>0.912380104655369</v>
      </c>
      <c r="E2" s="0" t="n">
        <v>0.912393292879453</v>
      </c>
      <c r="F2" s="0" t="n">
        <v>0.912420640632883</v>
      </c>
      <c r="G2" s="0" t="n">
        <v>0.912470395385383</v>
      </c>
      <c r="H2" s="0" t="n">
        <v>0.912554060356399</v>
      </c>
      <c r="I2" s="0" t="n">
        <v>0.912681134799416</v>
      </c>
      <c r="J2" s="0" t="n">
        <v>0.912846378487101</v>
      </c>
      <c r="K2" s="0" t="n">
        <v>0.913017722802088</v>
      </c>
      <c r="L2" s="0" t="n">
        <v>0.91314616086032</v>
      </c>
      <c r="M2" s="0" t="n">
        <v>0.913197067573814</v>
      </c>
      <c r="N2" s="0" t="n">
        <v>0.913166487484463</v>
      </c>
      <c r="O2" s="0" t="n">
        <v>0.913069332380246</v>
      </c>
      <c r="P2" s="0" t="n">
        <v>0.912922612833264</v>
      </c>
      <c r="Q2" s="0" t="n">
        <v>0.912738146234923</v>
      </c>
      <c r="R2" s="0" t="n">
        <v>0.91252229268872</v>
      </c>
      <c r="S2" s="0" t="n">
        <v>0.912277734302979</v>
      </c>
      <c r="T2" s="0" t="n">
        <v>0.912005028040259</v>
      </c>
      <c r="U2" s="0" t="n">
        <v>0.911703451574527</v>
      </c>
      <c r="V2" s="0" t="n">
        <v>0.911371482661315</v>
      </c>
      <c r="W2" s="0" t="n">
        <v>0.911006875959371</v>
      </c>
      <c r="X2" s="0" t="n">
        <v>0.910606239024802</v>
      </c>
      <c r="Y2" s="0" t="n">
        <v>0.910164417667415</v>
      </c>
      <c r="Z2" s="0" t="n">
        <v>0.909674097260403</v>
      </c>
      <c r="AA2" s="0" t="n">
        <v>0.909126522007618</v>
      </c>
      <c r="AB2" s="0" t="n">
        <v>0.908514734198018</v>
      </c>
      <c r="AC2" s="0" t="n">
        <v>0.907839403898941</v>
      </c>
      <c r="AD2" s="0" t="n">
        <v>0.907112727372749</v>
      </c>
      <c r="AE2" s="0" t="n">
        <v>0.906353807602253</v>
      </c>
      <c r="AF2" s="0" t="n">
        <v>0.905577772959598</v>
      </c>
      <c r="AG2" s="0" t="n">
        <v>0.904789407483378</v>
      </c>
      <c r="AH2" s="0" t="n">
        <v>0.903985213375417</v>
      </c>
      <c r="AI2" s="0" t="n">
        <v>0.903158512428284</v>
      </c>
      <c r="AJ2" s="0" t="n">
        <v>0.902302888437809</v>
      </c>
      <c r="AK2" s="0" t="n">
        <v>0.901413392312341</v>
      </c>
      <c r="AL2" s="0" t="n">
        <v>0.900486543157602</v>
      </c>
      <c r="AM2" s="0" t="n">
        <v>0.899519962112307</v>
      </c>
      <c r="AN2" s="0" t="n">
        <v>0.898512083143816</v>
      </c>
      <c r="AO2" s="0" t="n">
        <v>0.897462200923598</v>
      </c>
      <c r="AP2" s="0" t="n">
        <v>0.896370646695478</v>
      </c>
      <c r="AQ2" s="0" t="n">
        <v>0.89523912605421</v>
      </c>
      <c r="AR2" s="0" t="n">
        <v>0.894070997790406</v>
      </c>
      <c r="AS2" s="0" t="n">
        <v>0.892868960131777</v>
      </c>
      <c r="AT2" s="0" t="n">
        <v>0.891628113707449</v>
      </c>
      <c r="AU2" s="0" t="n">
        <v>0.890334818793604</v>
      </c>
      <c r="AV2" s="0" t="n">
        <v>0.888979939463422</v>
      </c>
      <c r="AW2" s="0" t="n">
        <v>0.887564552464176</v>
      </c>
      <c r="AX2" s="0" t="n">
        <v>0.886092851681966</v>
      </c>
      <c r="AY2" s="0" t="n">
        <v>0.884567520158061</v>
      </c>
      <c r="AZ2" s="0" t="n">
        <v>0.882989475852196</v>
      </c>
    </row>
    <row r="3" customFormat="false" ht="13.8" hidden="false" customHeight="false" outlineLevel="0" collapsed="false">
      <c r="A3" s="0" t="n">
        <v>15.25</v>
      </c>
      <c r="B3" s="0" t="n">
        <v>0.91387610922376</v>
      </c>
      <c r="C3" s="0" t="n">
        <v>0.91389927639779</v>
      </c>
      <c r="D3" s="0" t="n">
        <v>0.91393098482691</v>
      </c>
      <c r="E3" s="0" t="n">
        <v>0.913973348373141</v>
      </c>
      <c r="F3" s="0" t="n">
        <v>0.914031692389441</v>
      </c>
      <c r="G3" s="0" t="n">
        <v>0.914115427703909</v>
      </c>
      <c r="H3" s="0" t="n">
        <v>0.914237284915311</v>
      </c>
      <c r="I3" s="0" t="n">
        <v>0.914407456789907</v>
      </c>
      <c r="J3" s="0" t="n">
        <v>0.914620167790345</v>
      </c>
      <c r="K3" s="0" t="n">
        <v>0.914841404933057</v>
      </c>
      <c r="L3" s="0" t="n">
        <v>0.915019151496838</v>
      </c>
      <c r="M3" s="0" t="n">
        <v>0.915115445118811</v>
      </c>
      <c r="N3" s="0" t="n">
        <v>0.915124130558791</v>
      </c>
      <c r="O3" s="0" t="n">
        <v>0.91505995227396</v>
      </c>
      <c r="P3" s="0" t="n">
        <v>0.914941137324665</v>
      </c>
      <c r="Q3" s="0" t="n">
        <v>0.914781016343866</v>
      </c>
      <c r="R3" s="0" t="n">
        <v>0.914587161649591</v>
      </c>
      <c r="S3" s="0" t="n">
        <v>0.914363027852732</v>
      </c>
      <c r="T3" s="0" t="n">
        <v>0.914109575958574</v>
      </c>
      <c r="U3" s="0" t="n">
        <v>0.913826306215979</v>
      </c>
      <c r="V3" s="0" t="n">
        <v>0.913511829480972</v>
      </c>
      <c r="W3" s="0" t="n">
        <v>0.913163990054019</v>
      </c>
      <c r="X3" s="0" t="n">
        <v>0.912779559893517</v>
      </c>
      <c r="Y3" s="0" t="n">
        <v>0.91235374431898</v>
      </c>
      <c r="Z3" s="0" t="n">
        <v>0.911879900672389</v>
      </c>
      <c r="AA3" s="0" t="n">
        <v>0.911350281874078</v>
      </c>
      <c r="AB3" s="0" t="n">
        <v>0.910758952673189</v>
      </c>
      <c r="AC3" s="0" t="n">
        <v>0.910106769039421</v>
      </c>
      <c r="AD3" s="0" t="n">
        <v>0.909404500699385</v>
      </c>
      <c r="AE3" s="0" t="n">
        <v>0.908668756027398</v>
      </c>
      <c r="AF3" s="0" t="n">
        <v>0.90791275767285</v>
      </c>
      <c r="AG3" s="0" t="n">
        <v>0.907140866434105</v>
      </c>
      <c r="AH3" s="0" t="n">
        <v>0.906350184899462</v>
      </c>
      <c r="AI3" s="0" t="n">
        <v>0.905534879469087</v>
      </c>
      <c r="AJ3" s="0" t="n">
        <v>0.904689219075629</v>
      </c>
      <c r="AK3" s="0" t="n">
        <v>0.903808711875505</v>
      </c>
      <c r="AL3" s="0" t="n">
        <v>0.902890167297344</v>
      </c>
      <c r="AM3" s="0" t="n">
        <v>0.90193141252702</v>
      </c>
      <c r="AN3" s="0" t="n">
        <v>0.900931046039649</v>
      </c>
      <c r="AO3" s="0" t="n">
        <v>0.899888399105953</v>
      </c>
      <c r="AP3" s="0" t="n">
        <v>0.898803717947427</v>
      </c>
      <c r="AQ3" s="0" t="n">
        <v>0.897678585358336</v>
      </c>
      <c r="AR3" s="0" t="n">
        <v>0.89651612657965</v>
      </c>
      <c r="AS3" s="0" t="n">
        <v>0.895318840793972</v>
      </c>
      <c r="AT3" s="0" t="n">
        <v>0.894082556283358</v>
      </c>
      <c r="AU3" s="0" t="n">
        <v>0.892795182354221</v>
      </c>
      <c r="AV3" s="0" t="n">
        <v>0.891447612454425</v>
      </c>
      <c r="AW3" s="0" t="n">
        <v>0.89003963269769</v>
      </c>
      <c r="AX3" s="0" t="n">
        <v>0.888574646990322</v>
      </c>
      <c r="AY3" s="0" t="n">
        <v>0.887055233918512</v>
      </c>
      <c r="AZ3" s="0" t="n">
        <v>0.885482431677372</v>
      </c>
    </row>
    <row r="4" customFormat="false" ht="13.8" hidden="false" customHeight="false" outlineLevel="0" collapsed="false">
      <c r="A4" s="0" t="n">
        <v>15.5</v>
      </c>
      <c r="B4" s="0" t="n">
        <v>0.915233261503464</v>
      </c>
      <c r="C4" s="0" t="n">
        <v>0.915294579002535</v>
      </c>
      <c r="D4" s="0" t="n">
        <v>0.915368799055933</v>
      </c>
      <c r="E4" s="0" t="n">
        <v>0.915458565500726</v>
      </c>
      <c r="F4" s="0" t="n">
        <v>0.915568373708796</v>
      </c>
      <c r="G4" s="0" t="n">
        <v>0.91570413402839</v>
      </c>
      <c r="H4" s="0" t="n">
        <v>0.915871090728445</v>
      </c>
      <c r="I4" s="0" t="n">
        <v>0.916069291283096</v>
      </c>
      <c r="J4" s="0" t="n">
        <v>0.916287727968379</v>
      </c>
      <c r="K4" s="0" t="n">
        <v>0.916502054477716</v>
      </c>
      <c r="L4" s="0" t="n">
        <v>0.916681313818921</v>
      </c>
      <c r="M4" s="0" t="n">
        <v>0.916800942772597</v>
      </c>
      <c r="N4" s="0" t="n">
        <v>0.916851210537599</v>
      </c>
      <c r="O4" s="0" t="n">
        <v>0.916835460875477</v>
      </c>
      <c r="P4" s="0" t="n">
        <v>0.916763031966879</v>
      </c>
      <c r="Q4" s="0" t="n">
        <v>0.916643410926101</v>
      </c>
      <c r="R4" s="0" t="n">
        <v>0.916483657108203</v>
      </c>
      <c r="S4" s="0" t="n">
        <v>0.916288066665085</v>
      </c>
      <c r="T4" s="0" t="n">
        <v>0.916058704605684</v>
      </c>
      <c r="U4" s="0" t="n">
        <v>0.915796025758938</v>
      </c>
      <c r="V4" s="0" t="n">
        <v>0.915499299697388</v>
      </c>
      <c r="W4" s="0" t="n">
        <v>0.915166799299033</v>
      </c>
      <c r="X4" s="0" t="n">
        <v>0.914795824380215</v>
      </c>
      <c r="Y4" s="0" t="n">
        <v>0.91438271723456</v>
      </c>
      <c r="Z4" s="0" t="n">
        <v>0.913923138381284</v>
      </c>
      <c r="AA4" s="0" t="n">
        <v>0.913412961329798</v>
      </c>
      <c r="AB4" s="0" t="n">
        <v>0.912849972452358</v>
      </c>
      <c r="AC4" s="0" t="n">
        <v>0.912235802296445</v>
      </c>
      <c r="AD4" s="0" t="n">
        <v>0.91157651068508</v>
      </c>
      <c r="AE4" s="0" t="n">
        <v>0.91088055313094</v>
      </c>
      <c r="AF4" s="0" t="n">
        <v>0.910155159124331</v>
      </c>
      <c r="AG4" s="0" t="n">
        <v>0.909403818357541</v>
      </c>
      <c r="AH4" s="0" t="n">
        <v>0.908626232105052</v>
      </c>
      <c r="AI4" s="0" t="n">
        <v>0.907819805304779</v>
      </c>
      <c r="AJ4" s="0" t="n">
        <v>0.906981208413277</v>
      </c>
      <c r="AK4" s="0" t="n">
        <v>0.906107328320366</v>
      </c>
      <c r="AL4" s="0" t="n">
        <v>0.90519564304438</v>
      </c>
      <c r="AM4" s="0" t="n">
        <v>0.904244276922733</v>
      </c>
      <c r="AN4" s="0" t="n">
        <v>0.90325194895433</v>
      </c>
      <c r="AO4" s="0" t="n">
        <v>0.902217931402664</v>
      </c>
      <c r="AP4" s="0" t="n">
        <v>0.901142044155576</v>
      </c>
      <c r="AQ4" s="0" t="n">
        <v>0.900024588951165</v>
      </c>
      <c r="AR4" s="0" t="n">
        <v>0.898865962668384</v>
      </c>
      <c r="AS4" s="0" t="n">
        <v>0.897665697013285</v>
      </c>
      <c r="AT4" s="0" t="n">
        <v>0.896421358003797</v>
      </c>
      <c r="AU4" s="0" t="n">
        <v>0.895128710593612</v>
      </c>
      <c r="AV4" s="0" t="n">
        <v>0.893783612928545</v>
      </c>
      <c r="AW4" s="0" t="n">
        <v>0.892383711645799</v>
      </c>
      <c r="AX4" s="0" t="n">
        <v>0.890928411204876</v>
      </c>
      <c r="AY4" s="0" t="n">
        <v>0.889417890441965</v>
      </c>
      <c r="AZ4" s="0" t="n">
        <v>0.88785232166232</v>
      </c>
    </row>
    <row r="5" customFormat="false" ht="13.8" hidden="false" customHeight="false" outlineLevel="0" collapsed="false">
      <c r="A5" s="0" t="n">
        <v>15.75</v>
      </c>
      <c r="B5" s="0" t="n">
        <v>0.916511421320667</v>
      </c>
      <c r="C5" s="0" t="n">
        <v>0.916622642846395</v>
      </c>
      <c r="D5" s="0" t="n">
        <v>0.916748856400076</v>
      </c>
      <c r="E5" s="0" t="n">
        <v>0.916891402646644</v>
      </c>
      <c r="F5" s="0" t="n">
        <v>0.917051585471828</v>
      </c>
      <c r="G5" s="0" t="n">
        <v>0.917229844013747</v>
      </c>
      <c r="H5" s="0" t="n">
        <v>0.917424430394451</v>
      </c>
      <c r="I5" s="0" t="n">
        <v>0.91762988484503</v>
      </c>
      <c r="J5" s="0" t="n">
        <v>0.917836106282296</v>
      </c>
      <c r="K5" s="0" t="n">
        <v>0.918029049992143</v>
      </c>
      <c r="L5" s="0" t="n">
        <v>0.918193422553034</v>
      </c>
      <c r="M5" s="0" t="n">
        <v>0.918316310141784</v>
      </c>
      <c r="N5" s="0" t="n">
        <v>0.918389796217057</v>
      </c>
      <c r="O5" s="0" t="n">
        <v>0.918411362620022</v>
      </c>
      <c r="P5" s="0" t="n">
        <v>0.918382449925242</v>
      </c>
      <c r="Q5" s="0" t="n">
        <v>0.918306417595122</v>
      </c>
      <c r="R5" s="0" t="n">
        <v>0.918186891296537</v>
      </c>
      <c r="S5" s="0" t="n">
        <v>0.91802681895458</v>
      </c>
      <c r="T5" s="0" t="n">
        <v>0.917828109005207</v>
      </c>
      <c r="U5" s="0" t="n">
        <v>0.917591601965103</v>
      </c>
      <c r="V5" s="0" t="n">
        <v>0.917317181467943</v>
      </c>
      <c r="W5" s="0" t="n">
        <v>0.917003928311226</v>
      </c>
      <c r="X5" s="0" t="n">
        <v>0.9166503035628</v>
      </c>
      <c r="Y5" s="0" t="n">
        <v>0.916254401509664</v>
      </c>
      <c r="Z5" s="0" t="n">
        <v>0.915814331965213</v>
      </c>
      <c r="AA5" s="0" t="n">
        <v>0.915328751897555</v>
      </c>
      <c r="AB5" s="0" t="n">
        <v>0.914797447850401</v>
      </c>
      <c r="AC5" s="0" t="n">
        <v>0.914221713441386</v>
      </c>
      <c r="AD5" s="0" t="n">
        <v>0.913604219196048</v>
      </c>
      <c r="AE5" s="0" t="n">
        <v>0.912948288875614</v>
      </c>
      <c r="AF5" s="0" t="n">
        <v>0.912256886910222</v>
      </c>
      <c r="AG5" s="0" t="n">
        <v>0.911531828477555</v>
      </c>
      <c r="AH5" s="0" t="n">
        <v>0.910773532989383</v>
      </c>
      <c r="AI5" s="0" t="n">
        <v>0.909981266469621</v>
      </c>
      <c r="AJ5" s="0" t="n">
        <v>0.909153601336435</v>
      </c>
      <c r="AK5" s="0" t="n">
        <v>0.90828884980293</v>
      </c>
      <c r="AL5" s="0" t="n">
        <v>0.907385361654385</v>
      </c>
      <c r="AM5" s="0" t="n">
        <v>0.906441684716795</v>
      </c>
      <c r="AN5" s="0" t="n">
        <v>0.90545662916766</v>
      </c>
      <c r="AO5" s="0" t="n">
        <v>0.904429273611804</v>
      </c>
      <c r="AP5" s="0" t="n">
        <v>0.903358927288474</v>
      </c>
      <c r="AQ5" s="0" t="n">
        <v>0.902245037994964</v>
      </c>
      <c r="AR5" s="0" t="n">
        <v>0.901087029432651</v>
      </c>
      <c r="AS5" s="0" t="n">
        <v>0.899884087158516</v>
      </c>
      <c r="AT5" s="0" t="n">
        <v>0.898634984124759</v>
      </c>
      <c r="AU5" s="0" t="n">
        <v>0.897338073150089</v>
      </c>
      <c r="AV5" s="0" t="n">
        <v>0.895991488159429</v>
      </c>
      <c r="AW5" s="0" t="n">
        <v>0.894593436413854</v>
      </c>
      <c r="AX5" s="0" t="n">
        <v>0.89314240316666</v>
      </c>
      <c r="AY5" s="0" t="n">
        <v>0.891637187618586</v>
      </c>
      <c r="AZ5" s="0" t="n">
        <v>0.890076816050173</v>
      </c>
    </row>
    <row r="6" customFormat="false" ht="13.8" hidden="false" customHeight="false" outlineLevel="0" collapsed="false">
      <c r="A6" s="0" t="n">
        <v>16</v>
      </c>
      <c r="B6" s="0" t="n">
        <v>0.917732968225702</v>
      </c>
      <c r="C6" s="0" t="n">
        <v>0.91789743031009</v>
      </c>
      <c r="D6" s="0" t="n">
        <v>0.91807414167093</v>
      </c>
      <c r="E6" s="0" t="n">
        <v>0.918262386401134</v>
      </c>
      <c r="F6" s="0" t="n">
        <v>0.91846071623026</v>
      </c>
      <c r="G6" s="0" t="n">
        <v>0.918666559003906</v>
      </c>
      <c r="H6" s="0" t="n">
        <v>0.918875852825537</v>
      </c>
      <c r="I6" s="0" t="n">
        <v>0.91908285640912</v>
      </c>
      <c r="J6" s="0" t="n">
        <v>0.919280306626852</v>
      </c>
      <c r="K6" s="0" t="n">
        <v>0.919460016066862</v>
      </c>
      <c r="L6" s="0" t="n">
        <v>0.919613823795239</v>
      </c>
      <c r="M6" s="0" t="n">
        <v>0.919734620849891</v>
      </c>
      <c r="N6" s="0" t="n">
        <v>0.919817105910016</v>
      </c>
      <c r="O6" s="0" t="n">
        <v>0.919858048316445</v>
      </c>
      <c r="P6" s="0" t="n">
        <v>0.919856062185136</v>
      </c>
      <c r="Q6" s="0" t="n">
        <v>0.919811075151123</v>
      </c>
      <c r="R6" s="0" t="n">
        <v>0.919723722111694</v>
      </c>
      <c r="S6" s="0" t="n">
        <v>0.919594832184604</v>
      </c>
      <c r="T6" s="0" t="n">
        <v>0.919425081411124</v>
      </c>
      <c r="U6" s="0" t="n">
        <v>0.919214811612371</v>
      </c>
      <c r="V6" s="0" t="n">
        <v>0.918963983282641</v>
      </c>
      <c r="W6" s="0" t="n">
        <v>0.918672227011536</v>
      </c>
      <c r="X6" s="0" t="n">
        <v>0.918338966304993</v>
      </c>
      <c r="Y6" s="0" t="n">
        <v>0.917963590896848</v>
      </c>
      <c r="Z6" s="0" t="n">
        <v>0.917545656017857</v>
      </c>
      <c r="AA6" s="0" t="n">
        <v>0.917085069270456</v>
      </c>
      <c r="AB6" s="0" t="n">
        <v>0.916582211420378</v>
      </c>
      <c r="AC6" s="0" t="n">
        <v>0.916037937106494</v>
      </c>
      <c r="AD6" s="0" t="n">
        <v>0.915453430870459</v>
      </c>
      <c r="AE6" s="0" t="n">
        <v>0.914829949354682</v>
      </c>
      <c r="AF6" s="0" t="n">
        <v>0.914168533013722</v>
      </c>
      <c r="AG6" s="0" t="n">
        <v>0.913469784418037</v>
      </c>
      <c r="AH6" s="0" t="n">
        <v>0.912733774679721</v>
      </c>
      <c r="AI6" s="0" t="n">
        <v>0.911960080110842</v>
      </c>
      <c r="AJ6" s="0" t="n">
        <v>0.911147905417563</v>
      </c>
      <c r="AK6" s="0" t="n">
        <v>0.910296236585709</v>
      </c>
      <c r="AL6" s="0" t="n">
        <v>0.909403979716621</v>
      </c>
      <c r="AM6" s="0" t="n">
        <v>0.908470063898843</v>
      </c>
      <c r="AN6" s="0" t="n">
        <v>0.907493503324822</v>
      </c>
      <c r="AO6" s="0" t="n">
        <v>0.90647342194049</v>
      </c>
      <c r="AP6" s="0" t="n">
        <v>0.905409045185079</v>
      </c>
      <c r="AQ6" s="0" t="n">
        <v>0.904299662704913</v>
      </c>
      <c r="AR6" s="0" t="n">
        <v>0.903144567901538</v>
      </c>
      <c r="AS6" s="0" t="n">
        <v>0.901942986643103</v>
      </c>
      <c r="AT6" s="0" t="n">
        <v>0.900694015340371</v>
      </c>
      <c r="AU6" s="0" t="n">
        <v>0.899396590563134</v>
      </c>
      <c r="AV6" s="0" t="n">
        <v>0.898049502645899</v>
      </c>
      <c r="AW6" s="0" t="n">
        <v>0.89665144732652</v>
      </c>
      <c r="AX6" s="0" t="n">
        <v>0.895201093953367</v>
      </c>
      <c r="AY6" s="0" t="n">
        <v>0.893697146296546</v>
      </c>
      <c r="AZ6" s="0" t="n">
        <v>0.892138382167065</v>
      </c>
    </row>
    <row r="7" customFormat="false" ht="13.8" hidden="false" customHeight="false" outlineLevel="0" collapsed="false">
      <c r="A7" s="0" t="n">
        <v>16.25</v>
      </c>
      <c r="B7" s="0" t="n">
        <v>0.918934975680274</v>
      </c>
      <c r="C7" s="0" t="n">
        <v>0.919150377063144</v>
      </c>
      <c r="D7" s="0" t="n">
        <v>0.919372278063814</v>
      </c>
      <c r="E7" s="0" t="n">
        <v>0.919598691666424</v>
      </c>
      <c r="F7" s="0" t="n">
        <v>0.919826979156727</v>
      </c>
      <c r="G7" s="0" t="n">
        <v>0.92005376224334</v>
      </c>
      <c r="H7" s="0" t="n">
        <v>0.920274913673615</v>
      </c>
      <c r="I7" s="0" t="n">
        <v>0.920485655733664</v>
      </c>
      <c r="J7" s="0" t="n">
        <v>0.920680778627526</v>
      </c>
      <c r="K7" s="0" t="n">
        <v>0.92085495960474</v>
      </c>
      <c r="L7" s="0" t="n">
        <v>0.921003128980192</v>
      </c>
      <c r="M7" s="0" t="n">
        <v>0.921120807128325</v>
      </c>
      <c r="N7" s="0" t="n">
        <v>0.921204340281102</v>
      </c>
      <c r="O7" s="0" t="n">
        <v>0.921250993070167</v>
      </c>
      <c r="P7" s="0" t="n">
        <v>0.921258898682065</v>
      </c>
      <c r="Q7" s="0" t="n">
        <v>0.9212269044335</v>
      </c>
      <c r="R7" s="0" t="n">
        <v>0.92115436833615</v>
      </c>
      <c r="S7" s="0" t="n">
        <v>0.921040959497603</v>
      </c>
      <c r="T7" s="0" t="n">
        <v>0.920886499403437</v>
      </c>
      <c r="U7" s="0" t="n">
        <v>0.920690861700675</v>
      </c>
      <c r="V7" s="0" t="n">
        <v>0.920453931584522</v>
      </c>
      <c r="W7" s="0" t="n">
        <v>0.920175614543367</v>
      </c>
      <c r="X7" s="0" t="n">
        <v>0.919855877452996</v>
      </c>
      <c r="Y7" s="0" t="n">
        <v>0.919494801493805</v>
      </c>
      <c r="Z7" s="0" t="n">
        <v>0.919092625496279</v>
      </c>
      <c r="AA7" s="0" t="n">
        <v>0.918649760633656</v>
      </c>
      <c r="AB7" s="0" t="n">
        <v>0.918166763861385</v>
      </c>
      <c r="AC7" s="0" t="n">
        <v>0.917644268236011</v>
      </c>
      <c r="AD7" s="0" t="n">
        <v>0.917082881181628</v>
      </c>
      <c r="AE7" s="0" t="n">
        <v>0.91648307269989</v>
      </c>
      <c r="AF7" s="0" t="n">
        <v>0.915845079827395</v>
      </c>
      <c r="AG7" s="0" t="n">
        <v>0.915168849054978</v>
      </c>
      <c r="AH7" s="0" t="n">
        <v>0.914454026736121</v>
      </c>
      <c r="AI7" s="0" t="n">
        <v>0.913699993786412</v>
      </c>
      <c r="AJ7" s="0" t="n">
        <v>0.91290593063206</v>
      </c>
      <c r="AK7" s="0" t="n">
        <v>0.912070894312765</v>
      </c>
      <c r="AL7" s="0" t="n">
        <v>0.91119389154518</v>
      </c>
      <c r="AM7" s="0" t="n">
        <v>0.910273936784106</v>
      </c>
      <c r="AN7" s="0" t="n">
        <v>0.909310090036386</v>
      </c>
      <c r="AO7" s="0" t="n">
        <v>0.908301473690099</v>
      </c>
      <c r="AP7" s="0" t="n">
        <v>0.907247270489928</v>
      </c>
      <c r="AQ7" s="0" t="n">
        <v>0.906146706526063</v>
      </c>
      <c r="AR7" s="0" t="n">
        <v>0.904999024387616</v>
      </c>
      <c r="AS7" s="0" t="n">
        <v>0.903803452737079</v>
      </c>
      <c r="AT7" s="0" t="n">
        <v>0.902559179159479</v>
      </c>
      <c r="AU7" s="0" t="n">
        <v>0.901265332538597</v>
      </c>
      <c r="AV7" s="0" t="n">
        <v>0.899920979085279</v>
      </c>
      <c r="AW7" s="0" t="n">
        <v>0.898525132841117</v>
      </c>
      <c r="AX7" s="0" t="n">
        <v>0.897076778187552</v>
      </c>
      <c r="AY7" s="0" t="n">
        <v>0.895574899902435</v>
      </c>
      <c r="AZ7" s="0" t="n">
        <v>0.894018516216418</v>
      </c>
    </row>
    <row r="8" customFormat="false" ht="13.8" hidden="false" customHeight="false" outlineLevel="0" collapsed="false">
      <c r="A8" s="0" t="n">
        <v>16.5</v>
      </c>
      <c r="B8" s="0" t="n">
        <v>0.920192753474418</v>
      </c>
      <c r="C8" s="0" t="n">
        <v>0.920458222363827</v>
      </c>
      <c r="D8" s="0" t="n">
        <v>0.920723138241456</v>
      </c>
      <c r="E8" s="0" t="n">
        <v>0.920985121635342</v>
      </c>
      <c r="F8" s="0" t="n">
        <v>0.921241314646758</v>
      </c>
      <c r="G8" s="0" t="n">
        <v>0.921488401622315</v>
      </c>
      <c r="H8" s="0" t="n">
        <v>0.921722681329936</v>
      </c>
      <c r="I8" s="0" t="n">
        <v>0.921940189454248</v>
      </c>
      <c r="J8" s="0" t="n">
        <v>0.922136861277577</v>
      </c>
      <c r="K8" s="0" t="n">
        <v>0.922308715386485</v>
      </c>
      <c r="L8" s="0" t="n">
        <v>0.922452033167015</v>
      </c>
      <c r="M8" s="0" t="n">
        <v>0.922563508423104</v>
      </c>
      <c r="N8" s="0" t="n">
        <v>0.922640347520272</v>
      </c>
      <c r="O8" s="0" t="n">
        <v>0.92268031146072</v>
      </c>
      <c r="P8" s="0" t="n">
        <v>0.922681703823604</v>
      </c>
      <c r="Q8" s="0" t="n">
        <v>0.922643318415198</v>
      </c>
      <c r="R8" s="0" t="n">
        <v>0.922564365434618</v>
      </c>
      <c r="S8" s="0" t="n">
        <v>0.922444394361089</v>
      </c>
      <c r="T8" s="0" t="n">
        <v>0.922283226924019</v>
      </c>
      <c r="U8" s="0" t="n">
        <v>0.922080906609686</v>
      </c>
      <c r="V8" s="0" t="n">
        <v>0.921837664329319</v>
      </c>
      <c r="W8" s="0" t="n">
        <v>0.921553894682937</v>
      </c>
      <c r="X8" s="0" t="n">
        <v>0.921230134506383</v>
      </c>
      <c r="Y8" s="0" t="n">
        <v>0.920867035255426</v>
      </c>
      <c r="Z8" s="0" t="n">
        <v>0.920465322945139</v>
      </c>
      <c r="AA8" s="0" t="n">
        <v>0.920025743159325</v>
      </c>
      <c r="AB8" s="0" t="n">
        <v>0.91954899317192</v>
      </c>
      <c r="AC8" s="0" t="n">
        <v>0.919035647468885</v>
      </c>
      <c r="AD8" s="0" t="n">
        <v>0.918486085968899</v>
      </c>
      <c r="AE8" s="0" t="n">
        <v>0.917900435254078</v>
      </c>
      <c r="AF8" s="0" t="n">
        <v>0.917278531798322</v>
      </c>
      <c r="AG8" s="0" t="n">
        <v>0.916619912886037</v>
      </c>
      <c r="AH8" s="0" t="n">
        <v>0.915923836128304</v>
      </c>
      <c r="AI8" s="0" t="n">
        <v>0.915189323597254</v>
      </c>
      <c r="AJ8" s="0" t="n">
        <v>0.91441522276155</v>
      </c>
      <c r="AK8" s="0" t="n">
        <v>0.913600274498723</v>
      </c>
      <c r="AL8" s="0" t="n">
        <v>0.912743178741751</v>
      </c>
      <c r="AM8" s="0" t="n">
        <v>0.911842650378691</v>
      </c>
      <c r="AN8" s="0" t="n">
        <v>0.91089746102972</v>
      </c>
      <c r="AO8" s="0" t="n">
        <v>0.909906465381969</v>
      </c>
      <c r="AP8" s="0" t="n">
        <v>0.908868613181302</v>
      </c>
      <c r="AQ8" s="0" t="n">
        <v>0.90778294951516</v>
      </c>
      <c r="AR8" s="0" t="n">
        <v>0.90664860675148</v>
      </c>
      <c r="AS8" s="0" t="n">
        <v>0.905464791511512</v>
      </c>
      <c r="AT8" s="0" t="n">
        <v>0.904230769733437</v>
      </c>
      <c r="AU8" s="0" t="n">
        <v>0.902945852354728</v>
      </c>
      <c r="AV8" s="0" t="n">
        <v>0.901609383515206</v>
      </c>
      <c r="AW8" s="0" t="n">
        <v>0.900220732518113</v>
      </c>
      <c r="AX8" s="0" t="n">
        <v>0.8987792901334</v>
      </c>
      <c r="AY8" s="0" t="n">
        <v>0.897284469245964</v>
      </c>
      <c r="AZ8" s="0" t="n">
        <v>0.895735709402328</v>
      </c>
    </row>
    <row r="9" customFormat="false" ht="13.8" hidden="false" customHeight="false" outlineLevel="0" collapsed="false">
      <c r="A9" s="0" t="n">
        <v>16.75</v>
      </c>
      <c r="B9" s="0" t="n">
        <v>0.921548256244685</v>
      </c>
      <c r="C9" s="0" t="n">
        <v>0.921869688058779</v>
      </c>
      <c r="D9" s="0" t="n">
        <v>0.922183036803768</v>
      </c>
      <c r="E9" s="0" t="n">
        <v>0.922485931030834</v>
      </c>
      <c r="F9" s="0" t="n">
        <v>0.92277558712438</v>
      </c>
      <c r="G9" s="0" t="n">
        <v>0.923048863734283</v>
      </c>
      <c r="H9" s="0" t="n">
        <v>0.923302352702165</v>
      </c>
      <c r="I9" s="0" t="n">
        <v>0.923532499876805</v>
      </c>
      <c r="J9" s="0" t="n">
        <v>0.923735744873407</v>
      </c>
      <c r="K9" s="0" t="n">
        <v>0.923908665799244</v>
      </c>
      <c r="L9" s="0" t="n">
        <v>0.924048114158488</v>
      </c>
      <c r="M9" s="0" t="n">
        <v>0.92415132685659</v>
      </c>
      <c r="N9" s="0" t="n">
        <v>0.924216006393319</v>
      </c>
      <c r="O9" s="0" t="n">
        <v>0.924240365711196</v>
      </c>
      <c r="P9" s="0" t="n">
        <v>0.924223139350766</v>
      </c>
      <c r="Q9" s="0" t="n">
        <v>0.924163566468694</v>
      </c>
      <c r="R9" s="0" t="n">
        <v>0.924061353115035</v>
      </c>
      <c r="S9" s="0" t="n">
        <v>0.923916621002145</v>
      </c>
      <c r="T9" s="0" t="n">
        <v>0.923729848454907</v>
      </c>
      <c r="U9" s="0" t="n">
        <v>0.923501807188098</v>
      </c>
      <c r="V9" s="0" t="n">
        <v>0.923233496785248</v>
      </c>
      <c r="W9" s="0" t="n">
        <v>0.922926077684142</v>
      </c>
      <c r="X9" s="0" t="n">
        <v>0.922580803139022</v>
      </c>
      <c r="Y9" s="0" t="n">
        <v>0.922198950788877</v>
      </c>
      <c r="Z9" s="0" t="n">
        <v>0.921781754741094</v>
      </c>
      <c r="AA9" s="0" t="n">
        <v>0.921330339257166</v>
      </c>
      <c r="AB9" s="0" t="n">
        <v>0.92084565539301</v>
      </c>
      <c r="AC9" s="0" t="n">
        <v>0.920328422041901</v>
      </c>
      <c r="AD9" s="0" t="n">
        <v>0.919779073277345</v>
      </c>
      <c r="AE9" s="0" t="n">
        <v>0.919197714635435</v>
      </c>
      <c r="AF9" s="0" t="n">
        <v>0.91858409183723</v>
      </c>
      <c r="AG9" s="0" t="n">
        <v>0.917937576033616</v>
      </c>
      <c r="AH9" s="0" t="n">
        <v>0.917257169463206</v>
      </c>
      <c r="AI9" s="0" t="n">
        <v>0.916541534091386</v>
      </c>
      <c r="AJ9" s="0" t="n">
        <v>0.915789043347885</v>
      </c>
      <c r="AK9" s="0" t="n">
        <v>0.914997853961261</v>
      </c>
      <c r="AL9" s="0" t="n">
        <v>0.914165991809163</v>
      </c>
      <c r="AM9" s="0" t="n">
        <v>0.913291443631024</v>
      </c>
      <c r="AN9" s="0" t="n">
        <v>0.912372245813993</v>
      </c>
      <c r="AO9" s="0" t="n">
        <v>0.911406562277328</v>
      </c>
      <c r="AP9" s="0" t="n">
        <v>0.910392745496477</v>
      </c>
      <c r="AQ9" s="0" t="n">
        <v>0.909329377263842</v>
      </c>
      <c r="AR9" s="0" t="n">
        <v>0.908215288333653</v>
      </c>
      <c r="AS9" s="0" t="n">
        <v>0.907049558273686</v>
      </c>
      <c r="AT9" s="0" t="n">
        <v>0.905831498479137</v>
      </c>
      <c r="AU9" s="0" t="n">
        <v>0.904560622359154</v>
      </c>
      <c r="AV9" s="0" t="n">
        <v>0.903236607203944</v>
      </c>
      <c r="AW9" s="0" t="n">
        <v>0.901859252219865</v>
      </c>
      <c r="AX9" s="0" t="n">
        <v>0.900428436748409</v>
      </c>
      <c r="AY9" s="0" t="n">
        <v>0.898944081871303</v>
      </c>
      <c r="AZ9" s="0" t="n">
        <v>0.897406117595567</v>
      </c>
    </row>
    <row r="10" customFormat="false" ht="13.8" hidden="false" customHeight="false" outlineLevel="0" collapsed="false">
      <c r="A10" s="0" t="n">
        <v>17</v>
      </c>
      <c r="B10" s="0" t="n">
        <v>0.922908757157523</v>
      </c>
      <c r="C10" s="0" t="n">
        <v>0.923301766184888</v>
      </c>
      <c r="D10" s="0" t="n">
        <v>0.923679436502178</v>
      </c>
      <c r="E10" s="0" t="n">
        <v>0.92403909902528</v>
      </c>
      <c r="F10" s="0" t="n">
        <v>0.924377712429658</v>
      </c>
      <c r="G10" s="0" t="n">
        <v>0.924691944559358</v>
      </c>
      <c r="H10" s="0" t="n">
        <v>0.924978289518171</v>
      </c>
      <c r="I10" s="0" t="n">
        <v>0.925233210542983</v>
      </c>
      <c r="J10" s="0" t="n">
        <v>0.925453295402544</v>
      </c>
      <c r="K10" s="0" t="n">
        <v>0.925635409495346</v>
      </c>
      <c r="L10" s="0" t="n">
        <v>0.925776832214806</v>
      </c>
      <c r="M10" s="0" t="n">
        <v>0.925875364668971</v>
      </c>
      <c r="N10" s="0" t="n">
        <v>0.925929400558955</v>
      </c>
      <c r="O10" s="0" t="n">
        <v>0.925937956439714</v>
      </c>
      <c r="P10" s="0" t="n">
        <v>0.925900661945136</v>
      </c>
      <c r="Q10" s="0" t="n">
        <v>0.925817714269199</v>
      </c>
      <c r="R10" s="0" t="n">
        <v>0.925689803982768</v>
      </c>
      <c r="S10" s="0" t="n">
        <v>0.92551802106244</v>
      </c>
      <c r="T10" s="0" t="n">
        <v>0.925303750843275</v>
      </c>
      <c r="U10" s="0" t="n">
        <v>0.925048569512932</v>
      </c>
      <c r="V10" s="0" t="n">
        <v>0.924754147598066</v>
      </c>
      <c r="W10" s="0" t="n">
        <v>0.92442216804608</v>
      </c>
      <c r="X10" s="0" t="n">
        <v>0.924054262720483</v>
      </c>
      <c r="Y10" s="0" t="n">
        <v>0.923651967898577</v>
      </c>
      <c r="Z10" s="0" t="n">
        <v>0.923216696211777</v>
      </c>
      <c r="AA10" s="0" t="n">
        <v>0.922749719776409</v>
      </c>
      <c r="AB10" s="0" t="n">
        <v>0.922252157433252</v>
      </c>
      <c r="AC10" s="0" t="n">
        <v>0.921724958305015</v>
      </c>
      <c r="AD10" s="0" t="n">
        <v>0.921168874450776</v>
      </c>
      <c r="AE10" s="0" t="n">
        <v>0.920584417364482</v>
      </c>
      <c r="AF10" s="0" t="n">
        <v>0.919971796526546</v>
      </c>
      <c r="AG10" s="0" t="n">
        <v>0.919330843160976</v>
      </c>
      <c r="AH10" s="0" t="n">
        <v>0.918660928342451</v>
      </c>
      <c r="AI10" s="0" t="n">
        <v>0.917960890766903</v>
      </c>
      <c r="AJ10" s="0" t="n">
        <v>0.917228994047767</v>
      </c>
      <c r="AK10" s="0" t="n">
        <v>0.91646293397041</v>
      </c>
      <c r="AL10" s="0" t="n">
        <v>0.915659910913243</v>
      </c>
      <c r="AM10" s="0" t="n">
        <v>0.914816771116632</v>
      </c>
      <c r="AN10" s="0" t="n">
        <v>0.913930204766876</v>
      </c>
      <c r="AO10" s="0" t="n">
        <v>0.912996973570076</v>
      </c>
      <c r="AP10" s="0" t="n">
        <v>0.912014131152261</v>
      </c>
      <c r="AQ10" s="0" t="n">
        <v>0.910979200120685</v>
      </c>
      <c r="AR10" s="0" t="n">
        <v>0.909890280086796</v>
      </c>
      <c r="AS10" s="0" t="n">
        <v>0.908746077557552</v>
      </c>
      <c r="AT10" s="0" t="n">
        <v>0.907545865470324</v>
      </c>
      <c r="AU10" s="0" t="n">
        <v>0.906289392137641</v>
      </c>
      <c r="AV10" s="0" t="n">
        <v>0.904976764067149</v>
      </c>
      <c r="AW10" s="0" t="n">
        <v>0.903608325125041</v>
      </c>
      <c r="AX10" s="0" t="n">
        <v>0.902184548315146</v>
      </c>
      <c r="AY10" s="0" t="n">
        <v>0.900705948927865</v>
      </c>
      <c r="AZ10" s="0" t="n">
        <v>0.89917302113709</v>
      </c>
    </row>
    <row r="11" customFormat="false" ht="13.8" hidden="false" customHeight="false" outlineLevel="0" collapsed="false">
      <c r="A11" s="0" t="n">
        <v>17.25</v>
      </c>
      <c r="B11" s="0" t="n">
        <v>0.924106685842527</v>
      </c>
      <c r="C11" s="0" t="n">
        <v>0.924589924729482</v>
      </c>
      <c r="D11" s="0" t="n">
        <v>0.925052145198469</v>
      </c>
      <c r="E11" s="0" t="n">
        <v>0.92548940388121</v>
      </c>
      <c r="F11" s="0" t="n">
        <v>0.925897492207235</v>
      </c>
      <c r="G11" s="0" t="n">
        <v>0.926272102297655</v>
      </c>
      <c r="H11" s="0" t="n">
        <v>0.926609022582031</v>
      </c>
      <c r="I11" s="0" t="n">
        <v>0.9269043432642</v>
      </c>
      <c r="J11" s="0" t="n">
        <v>0.927154650177127</v>
      </c>
      <c r="K11" s="0" t="n">
        <v>0.927357187340901</v>
      </c>
      <c r="L11" s="0" t="n">
        <v>0.927509973084268</v>
      </c>
      <c r="M11" s="0" t="n">
        <v>0.927611860310068</v>
      </c>
      <c r="N11" s="0" t="n">
        <v>0.927662537515069</v>
      </c>
      <c r="O11" s="0" t="n">
        <v>0.927662472709489</v>
      </c>
      <c r="P11" s="0" t="n">
        <v>0.927612807221229</v>
      </c>
      <c r="Q11" s="0" t="n">
        <v>0.9275152105964</v>
      </c>
      <c r="R11" s="0" t="n">
        <v>0.927371711309347</v>
      </c>
      <c r="S11" s="0" t="n">
        <v>0.927184520821549</v>
      </c>
      <c r="T11" s="0" t="n">
        <v>0.926955869288892</v>
      </c>
      <c r="U11" s="0" t="n">
        <v>0.926687869596102</v>
      </c>
      <c r="V11" s="0" t="n">
        <v>0.926382422081062</v>
      </c>
      <c r="W11" s="0" t="n">
        <v>0.926041165881581</v>
      </c>
      <c r="X11" s="0" t="n">
        <v>0.925665475699204</v>
      </c>
      <c r="Y11" s="0" t="n">
        <v>0.925256496541704</v>
      </c>
      <c r="Z11" s="0" t="n">
        <v>0.924815204853415</v>
      </c>
      <c r="AA11" s="0" t="n">
        <v>0.924342482675078</v>
      </c>
      <c r="AB11" s="0" t="n">
        <v>0.923839191511307</v>
      </c>
      <c r="AC11" s="0" t="n">
        <v>0.923306233312005</v>
      </c>
      <c r="AD11" s="0" t="n">
        <v>0.922744586249449</v>
      </c>
      <c r="AE11" s="0" t="n">
        <v>0.922155302186992</v>
      </c>
      <c r="AF11" s="0" t="n">
        <v>0.921539451414944</v>
      </c>
      <c r="AG11" s="0" t="n">
        <v>0.920898000137184</v>
      </c>
      <c r="AH11" s="0" t="n">
        <v>0.920231611038103</v>
      </c>
      <c r="AI11" s="0" t="n">
        <v>0.919540371592618</v>
      </c>
      <c r="AJ11" s="0" t="n">
        <v>0.918823481755972</v>
      </c>
      <c r="AK11" s="0" t="n">
        <v>0.918078969299891</v>
      </c>
      <c r="AL11" s="0" t="n">
        <v>0.917303533173638</v>
      </c>
      <c r="AM11" s="0" t="n">
        <v>0.916492618062067</v>
      </c>
      <c r="AN11" s="0" t="n">
        <v>0.915640774458943</v>
      </c>
      <c r="AO11" s="0" t="n">
        <v>0.914742261372244</v>
      </c>
      <c r="AP11" s="0" t="n">
        <v>0.91379174540299</v>
      </c>
      <c r="AQ11" s="0" t="n">
        <v>0.912784901486993</v>
      </c>
      <c r="AR11" s="0" t="n">
        <v>0.91171876057012</v>
      </c>
      <c r="AS11" s="0" t="n">
        <v>0.910591753884687</v>
      </c>
      <c r="AT11" s="0" t="n">
        <v>0.909403510303168</v>
      </c>
      <c r="AU11" s="0" t="n">
        <v>0.908154521298137</v>
      </c>
      <c r="AV11" s="0" t="n">
        <v>0.906845787074268</v>
      </c>
      <c r="AW11" s="0" t="n">
        <v>0.905478520062833</v>
      </c>
      <c r="AX11" s="0" t="n">
        <v>0.904053937637644</v>
      </c>
      <c r="AY11" s="0" t="n">
        <v>0.902573142919868</v>
      </c>
      <c r="AZ11" s="0" t="n">
        <v>0.901037075369995</v>
      </c>
    </row>
    <row r="12" customFormat="false" ht="13.8" hidden="false" customHeight="false" outlineLevel="0" collapsed="false">
      <c r="A12" s="0" t="n">
        <v>17.5</v>
      </c>
      <c r="B12" s="0" t="n">
        <v>0.925065308281865</v>
      </c>
      <c r="C12" s="0" t="n">
        <v>0.925648920940361</v>
      </c>
      <c r="D12" s="0" t="n">
        <v>0.926208502451556</v>
      </c>
      <c r="E12" s="0" t="n">
        <v>0.926737823606144</v>
      </c>
      <c r="F12" s="0" t="n">
        <v>0.92723051490574</v>
      </c>
      <c r="G12" s="0" t="n">
        <v>0.927680436081989</v>
      </c>
      <c r="H12" s="0" t="n">
        <v>0.928082042367719</v>
      </c>
      <c r="I12" s="0" t="n">
        <v>0.928430699236457</v>
      </c>
      <c r="J12" s="0" t="n">
        <v>0.928722910558806</v>
      </c>
      <c r="K12" s="0" t="n">
        <v>0.928956444453202</v>
      </c>
      <c r="L12" s="0" t="n">
        <v>0.929130359161618</v>
      </c>
      <c r="M12" s="0" t="n">
        <v>0.929244942878889</v>
      </c>
      <c r="N12" s="0" t="n">
        <v>0.92930158463429</v>
      </c>
      <c r="O12" s="0" t="n">
        <v>0.929302590782159</v>
      </c>
      <c r="P12" s="0" t="n">
        <v>0.929250957310132</v>
      </c>
      <c r="Q12" s="0" t="n">
        <v>0.929150107127551</v>
      </c>
      <c r="R12" s="0" t="n">
        <v>0.929003606335629</v>
      </c>
      <c r="S12" s="0" t="n">
        <v>0.928814882773661</v>
      </c>
      <c r="T12" s="0" t="n">
        <v>0.928586978852795</v>
      </c>
      <c r="U12" s="0" t="n">
        <v>0.928322372460058</v>
      </c>
      <c r="V12" s="0" t="n">
        <v>0.928022890752801</v>
      </c>
      <c r="W12" s="0" t="n">
        <v>0.927689723652031</v>
      </c>
      <c r="X12" s="0" t="n">
        <v>0.927323523450161</v>
      </c>
      <c r="Y12" s="0" t="n">
        <v>0.926924562015528</v>
      </c>
      <c r="Z12" s="0" t="n">
        <v>0.926492912268463</v>
      </c>
      <c r="AA12" s="0" t="n">
        <v>0.926028625537073</v>
      </c>
      <c r="AB12" s="0" t="n">
        <v>0.925531887005488</v>
      </c>
      <c r="AC12" s="0" t="n">
        <v>0.925003142418339</v>
      </c>
      <c r="AD12" s="0" t="n">
        <v>0.924443195815347</v>
      </c>
      <c r="AE12" s="0" t="n">
        <v>0.923853276905451</v>
      </c>
      <c r="AF12" s="0" t="n">
        <v>0.92323506582506</v>
      </c>
      <c r="AG12" s="0" t="n">
        <v>0.922590642949893</v>
      </c>
      <c r="AH12" s="0" t="n">
        <v>0.921922307049162</v>
      </c>
      <c r="AI12" s="0" t="n">
        <v>0.921232189888439</v>
      </c>
      <c r="AJ12" s="0" t="n">
        <v>0.920521616255025</v>
      </c>
      <c r="AK12" s="0" t="n">
        <v>0.91979025097611</v>
      </c>
      <c r="AL12" s="0" t="n">
        <v>0.919035251353781</v>
      </c>
      <c r="AM12" s="0" t="n">
        <v>0.918250832453283</v>
      </c>
      <c r="AN12" s="0" t="n">
        <v>0.917428671247172</v>
      </c>
      <c r="AO12" s="0" t="n">
        <v>0.91655925940379</v>
      </c>
      <c r="AP12" s="0" t="n">
        <v>0.91563377115739</v>
      </c>
      <c r="AQ12" s="0" t="n">
        <v>0.914645661820494</v>
      </c>
      <c r="AR12" s="0" t="n">
        <v>0.913591383954627</v>
      </c>
      <c r="AS12" s="0" t="n">
        <v>0.9124701463851</v>
      </c>
      <c r="AT12" s="0" t="n">
        <v>0.911283089318264</v>
      </c>
      <c r="AU12" s="0" t="n">
        <v>0.910032345812239</v>
      </c>
      <c r="AV12" s="0" t="n">
        <v>0.908720295855282</v>
      </c>
      <c r="AW12" s="0" t="n">
        <v>0.907349108441618</v>
      </c>
      <c r="AX12" s="0" t="n">
        <v>0.905920534140126</v>
      </c>
      <c r="AY12" s="0" t="n">
        <v>0.904435866362147</v>
      </c>
      <c r="AZ12" s="0" t="n">
        <v>0.902895996373831</v>
      </c>
    </row>
    <row r="13" customFormat="false" ht="13.8" hidden="false" customHeight="false" outlineLevel="0" collapsed="false">
      <c r="A13" s="0" t="n">
        <v>17.75</v>
      </c>
      <c r="B13" s="0" t="n">
        <v>0.92582316013808</v>
      </c>
      <c r="C13" s="0" t="n">
        <v>0.926504879785547</v>
      </c>
      <c r="D13" s="0" t="n">
        <v>0.927161603762703</v>
      </c>
      <c r="E13" s="0" t="n">
        <v>0.927784580174512</v>
      </c>
      <c r="F13" s="0" t="n">
        <v>0.928365018836658</v>
      </c>
      <c r="G13" s="0" t="n">
        <v>0.928894744293823</v>
      </c>
      <c r="H13" s="0" t="n">
        <v>0.929366775513213</v>
      </c>
      <c r="I13" s="0" t="n">
        <v>0.929775735389394</v>
      </c>
      <c r="J13" s="0" t="n">
        <v>0.930118046808247</v>
      </c>
      <c r="K13" s="0" t="n">
        <v>0.930391932214283</v>
      </c>
      <c r="L13" s="0" t="n">
        <v>0.930597276965091</v>
      </c>
      <c r="M13" s="0" t="n">
        <v>0.930735429562433</v>
      </c>
      <c r="N13" s="0" t="n">
        <v>0.930808995083461</v>
      </c>
      <c r="O13" s="0" t="n">
        <v>0.930821641682878</v>
      </c>
      <c r="P13" s="0" t="n">
        <v>0.930777899146998</v>
      </c>
      <c r="Q13" s="0" t="n">
        <v>0.93068290077882</v>
      </c>
      <c r="R13" s="0" t="n">
        <v>0.930542022529704</v>
      </c>
      <c r="S13" s="0" t="n">
        <v>0.930360415050603</v>
      </c>
      <c r="T13" s="0" t="n">
        <v>0.930142493272222</v>
      </c>
      <c r="U13" s="0" t="n">
        <v>0.929891507031565</v>
      </c>
      <c r="V13" s="0" t="n">
        <v>0.929609321266999</v>
      </c>
      <c r="W13" s="0" t="n">
        <v>0.929296470890573</v>
      </c>
      <c r="X13" s="0" t="n">
        <v>0.928952457583962</v>
      </c>
      <c r="Y13" s="0" t="n">
        <v>0.928576181528201</v>
      </c>
      <c r="Z13" s="0" t="n">
        <v>0.928166385159251</v>
      </c>
      <c r="AA13" s="0" t="n">
        <v>0.927722017567537</v>
      </c>
      <c r="AB13" s="0" t="n">
        <v>0.927242473630706</v>
      </c>
      <c r="AC13" s="0" t="n">
        <v>0.926727705593881</v>
      </c>
      <c r="AD13" s="0" t="n">
        <v>0.926178249471613</v>
      </c>
      <c r="AE13" s="0" t="n">
        <v>0.925595235134096</v>
      </c>
      <c r="AF13" s="0" t="n">
        <v>0.924980427443007</v>
      </c>
      <c r="AG13" s="0" t="n">
        <v>0.924336285893594</v>
      </c>
      <c r="AH13" s="0" t="n">
        <v>0.923665958772617</v>
      </c>
      <c r="AI13" s="0" t="n">
        <v>0.922973053430682</v>
      </c>
      <c r="AJ13" s="0" t="n">
        <v>0.922260967171415</v>
      </c>
      <c r="AK13" s="0" t="n">
        <v>0.92153161031959</v>
      </c>
      <c r="AL13" s="0" t="n">
        <v>0.920783657339267</v>
      </c>
      <c r="AM13" s="0" t="n">
        <v>0.920011066423116</v>
      </c>
      <c r="AN13" s="0" t="n">
        <v>0.919203093737595</v>
      </c>
      <c r="AO13" s="0" t="n">
        <v>0.918346554021439</v>
      </c>
      <c r="AP13" s="0" t="n">
        <v>0.917429489613652</v>
      </c>
      <c r="AQ13" s="0" t="n">
        <v>0.916444161706901</v>
      </c>
      <c r="AR13" s="0" t="n">
        <v>0.91538786211553</v>
      </c>
      <c r="AS13" s="0" t="n">
        <v>0.91426176478252</v>
      </c>
      <c r="AT13" s="0" t="n">
        <v>0.91306905799738</v>
      </c>
      <c r="AU13" s="0" t="n">
        <v>0.911813385381006</v>
      </c>
      <c r="AV13" s="0" t="n">
        <v>0.910497946641042</v>
      </c>
      <c r="AW13" s="0" t="n">
        <v>0.909125154037988</v>
      </c>
      <c r="AX13" s="0" t="n">
        <v>0.907696614647386</v>
      </c>
      <c r="AY13" s="0" t="n">
        <v>0.906213254022102</v>
      </c>
      <c r="AZ13" s="0" t="n">
        <v>0.904675478266447</v>
      </c>
    </row>
    <row r="14" customFormat="false" ht="13.8" hidden="false" customHeight="false" outlineLevel="0" collapsed="false">
      <c r="A14" s="0" t="n">
        <v>18</v>
      </c>
      <c r="B14" s="0" t="n">
        <v>0.926456571745549</v>
      </c>
      <c r="C14" s="0" t="n">
        <v>0.927222101733093</v>
      </c>
      <c r="D14" s="0" t="n">
        <v>0.927962076544701</v>
      </c>
      <c r="E14" s="0" t="n">
        <v>0.928666158061691</v>
      </c>
      <c r="F14" s="0" t="n">
        <v>0.929324070078389</v>
      </c>
      <c r="G14" s="0" t="n">
        <v>0.929926474529891</v>
      </c>
      <c r="H14" s="0" t="n">
        <v>0.93046569205576</v>
      </c>
      <c r="I14" s="0" t="n">
        <v>0.930936122240919</v>
      </c>
      <c r="J14" s="0" t="n">
        <v>0.931334316892111</v>
      </c>
      <c r="K14" s="0" t="n">
        <v>0.931658764758411</v>
      </c>
      <c r="L14" s="0" t="n">
        <v>0.931909518554535</v>
      </c>
      <c r="M14" s="0" t="n">
        <v>0.932087817760763</v>
      </c>
      <c r="N14" s="0" t="n">
        <v>0.932195838658724</v>
      </c>
      <c r="O14" s="0" t="n">
        <v>0.932236649139355</v>
      </c>
      <c r="P14" s="0" t="n">
        <v>0.932214364765613</v>
      </c>
      <c r="Q14" s="0" t="n">
        <v>0.932134391225355</v>
      </c>
      <c r="R14" s="0" t="n">
        <v>0.932003511763291</v>
      </c>
      <c r="S14" s="0" t="n">
        <v>0.931829512353415</v>
      </c>
      <c r="T14" s="0" t="n">
        <v>0.931620166747492</v>
      </c>
      <c r="U14" s="0" t="n">
        <v>0.931381785907146</v>
      </c>
      <c r="V14" s="0" t="n">
        <v>0.931117953659125</v>
      </c>
      <c r="W14" s="0" t="n">
        <v>0.930829105451223</v>
      </c>
      <c r="X14" s="0" t="n">
        <v>0.930513123135799</v>
      </c>
      <c r="Y14" s="0" t="n">
        <v>0.930166527423429</v>
      </c>
      <c r="Z14" s="0" t="n">
        <v>0.929785661504823</v>
      </c>
      <c r="AA14" s="0" t="n">
        <v>0.929367572413632</v>
      </c>
      <c r="AB14" s="0" t="n">
        <v>0.928910812862383</v>
      </c>
      <c r="AC14" s="0" t="n">
        <v>0.928415712427671</v>
      </c>
      <c r="AD14" s="0" t="n">
        <v>0.927883409856617</v>
      </c>
      <c r="AE14" s="0" t="n">
        <v>0.927315248723211</v>
      </c>
      <c r="AF14" s="0" t="n">
        <v>0.926712813822723</v>
      </c>
      <c r="AG14" s="0" t="n">
        <v>0.926078118871074</v>
      </c>
      <c r="AH14" s="0" t="n">
        <v>0.925413758201962</v>
      </c>
      <c r="AI14" s="0" t="n">
        <v>0.924722873113937</v>
      </c>
      <c r="AJ14" s="0" t="n">
        <v>0.924008707828951</v>
      </c>
      <c r="AK14" s="0" t="n">
        <v>0.923273499519669</v>
      </c>
      <c r="AL14" s="0" t="n">
        <v>0.92251668275291</v>
      </c>
      <c r="AM14" s="0" t="n">
        <v>0.92173308986722</v>
      </c>
      <c r="AN14" s="0" t="n">
        <v>0.920912635087276</v>
      </c>
      <c r="AO14" s="0" t="n">
        <v>0.920042649640864</v>
      </c>
      <c r="AP14" s="0" t="n">
        <v>0.919111976280184</v>
      </c>
      <c r="AQ14" s="0" t="n">
        <v>0.918114139694809</v>
      </c>
      <c r="AR14" s="0" t="n">
        <v>0.917047792912896</v>
      </c>
      <c r="AS14" s="0" t="n">
        <v>0.915915038949445</v>
      </c>
      <c r="AT14" s="0" t="n">
        <v>0.914719320991315</v>
      </c>
      <c r="AU14" s="0" t="n">
        <v>0.91346396590879</v>
      </c>
      <c r="AV14" s="0" t="n">
        <v>0.912151539654347</v>
      </c>
      <c r="AW14" s="0" t="n">
        <v>0.910783739686715</v>
      </c>
      <c r="AX14" s="0" t="n">
        <v>0.909361529301664</v>
      </c>
      <c r="AY14" s="0" t="n">
        <v>0.907885329949229</v>
      </c>
      <c r="AZ14" s="0" t="n">
        <v>0.90635517453991</v>
      </c>
    </row>
    <row r="15" customFormat="false" ht="13.8" hidden="false" customHeight="false" outlineLevel="0" collapsed="false">
      <c r="A15" s="0" t="n">
        <v>18.25</v>
      </c>
      <c r="B15" s="0" t="n">
        <v>0.927003619864438</v>
      </c>
      <c r="C15" s="0" t="n">
        <v>0.927826723203039</v>
      </c>
      <c r="D15" s="0" t="n">
        <v>0.928623981018199</v>
      </c>
      <c r="E15" s="0" t="n">
        <v>0.929385212180268</v>
      </c>
      <c r="F15" s="0" t="n">
        <v>0.930100311228487</v>
      </c>
      <c r="G15" s="0" t="n">
        <v>0.930760113277404</v>
      </c>
      <c r="H15" s="0" t="n">
        <v>0.931357130066822</v>
      </c>
      <c r="I15" s="0" t="n">
        <v>0.931886005396416</v>
      </c>
      <c r="J15" s="0" t="n">
        <v>0.932343600346703</v>
      </c>
      <c r="K15" s="0" t="n">
        <v>0.932728716909436</v>
      </c>
      <c r="L15" s="0" t="n">
        <v>0.933041563708899</v>
      </c>
      <c r="M15" s="0" t="n">
        <v>0.933283121229158</v>
      </c>
      <c r="N15" s="0" t="n">
        <v>0.933454568815667</v>
      </c>
      <c r="O15" s="0" t="n">
        <v>0.933556916803859</v>
      </c>
      <c r="P15" s="0" t="n">
        <v>0.933590979866968</v>
      </c>
      <c r="Q15" s="0" t="n">
        <v>0.933557841458842</v>
      </c>
      <c r="R15" s="0" t="n">
        <v>0.933459927909385</v>
      </c>
      <c r="S15" s="0" t="n">
        <v>0.933302548748693</v>
      </c>
      <c r="T15" s="0" t="n">
        <v>0.933095078584887</v>
      </c>
      <c r="U15" s="0" t="n">
        <v>0.932850217665894</v>
      </c>
      <c r="V15" s="0" t="n">
        <v>0.932580373340461</v>
      </c>
      <c r="W15" s="0" t="n">
        <v>0.932292910232039</v>
      </c>
      <c r="X15" s="0" t="n">
        <v>0.931987963680752</v>
      </c>
      <c r="Y15" s="0" t="n">
        <v>0.931660313443521</v>
      </c>
      <c r="Z15" s="0" t="n">
        <v>0.931303128732589</v>
      </c>
      <c r="AA15" s="0" t="n">
        <v>0.930910913424721</v>
      </c>
      <c r="AB15" s="0" t="n">
        <v>0.930480849139602</v>
      </c>
      <c r="AC15" s="0" t="n">
        <v>0.930012532140263</v>
      </c>
      <c r="AD15" s="0" t="n">
        <v>0.929506661303192</v>
      </c>
      <c r="AE15" s="0" t="n">
        <v>0.928964144167432</v>
      </c>
      <c r="AF15" s="0" t="n">
        <v>0.928385905172185</v>
      </c>
      <c r="AG15" s="0" t="n">
        <v>0.927772932329488</v>
      </c>
      <c r="AH15" s="0" t="n">
        <v>0.927126310832725</v>
      </c>
      <c r="AI15" s="0" t="n">
        <v>0.926447136758204</v>
      </c>
      <c r="AJ15" s="0" t="n">
        <v>0.925736222630072</v>
      </c>
      <c r="AK15" s="0" t="n">
        <v>0.924993530243524</v>
      </c>
      <c r="AL15" s="0" t="n">
        <v>0.924217403845826</v>
      </c>
      <c r="AM15" s="0" t="n">
        <v>0.923403969728681</v>
      </c>
      <c r="AN15" s="0" t="n">
        <v>0.922547312503528</v>
      </c>
      <c r="AO15" s="0" t="n">
        <v>0.921640772053642</v>
      </c>
      <c r="AP15" s="0" t="n">
        <v>0.920678828259493</v>
      </c>
      <c r="AQ15" s="0" t="n">
        <v>0.919658409239069</v>
      </c>
      <c r="AR15" s="0" t="n">
        <v>0.918578927005776</v>
      </c>
      <c r="AS15" s="0" t="n">
        <v>0.917441372863124</v>
      </c>
      <c r="AT15" s="0" t="n">
        <v>0.916247259700617</v>
      </c>
      <c r="AU15" s="0" t="n">
        <v>0.91499791617977</v>
      </c>
      <c r="AV15" s="0" t="n">
        <v>0.913694203508675</v>
      </c>
      <c r="AW15" s="0" t="n">
        <v>0.912336511173151</v>
      </c>
      <c r="AX15" s="0" t="n">
        <v>0.910924872758455</v>
      </c>
      <c r="AY15" s="0" t="n">
        <v>0.909459095788269</v>
      </c>
      <c r="AZ15" s="0" t="n">
        <v>0.90793883969397</v>
      </c>
    </row>
    <row r="16" customFormat="false" ht="13.8" hidden="false" customHeight="false" outlineLevel="0" collapsed="false">
      <c r="A16" s="0" t="n">
        <v>18.5</v>
      </c>
      <c r="B16" s="0" t="n">
        <v>0.927405309448337</v>
      </c>
      <c r="C16" s="0" t="n">
        <v>0.928254894171564</v>
      </c>
      <c r="D16" s="0" t="n">
        <v>0.929079389473356</v>
      </c>
      <c r="E16" s="0" t="n">
        <v>0.929870909098436</v>
      </c>
      <c r="F16" s="0" t="n">
        <v>0.930621375325735</v>
      </c>
      <c r="G16" s="0" t="n">
        <v>0.931322804427401</v>
      </c>
      <c r="H16" s="0" t="n">
        <v>0.931967825319426</v>
      </c>
      <c r="I16" s="0" t="n">
        <v>0.93255036557744</v>
      </c>
      <c r="J16" s="0" t="n">
        <v>0.93306626981808</v>
      </c>
      <c r="K16" s="0" t="n">
        <v>0.933513582493846</v>
      </c>
      <c r="L16" s="0" t="n">
        <v>0.933892364522674</v>
      </c>
      <c r="M16" s="0" t="n">
        <v>0.93420411964215</v>
      </c>
      <c r="N16" s="0" t="n">
        <v>0.93445103929815</v>
      </c>
      <c r="O16" s="0" t="n">
        <v>0.934635273087119</v>
      </c>
      <c r="P16" s="0" t="n">
        <v>0.934758340977723</v>
      </c>
      <c r="Q16" s="0" t="n">
        <v>0.934820712884832</v>
      </c>
      <c r="R16" s="0" t="n">
        <v>0.934821567849145</v>
      </c>
      <c r="S16" s="0" t="n">
        <v>0.934758873837697</v>
      </c>
      <c r="T16" s="0" t="n">
        <v>0.934630233982609</v>
      </c>
      <c r="U16" s="0" t="n">
        <v>0.934435196818187</v>
      </c>
      <c r="V16" s="0" t="n">
        <v>0.934178945074698</v>
      </c>
      <c r="W16" s="0" t="n">
        <v>0.933874466378501</v>
      </c>
      <c r="X16" s="0" t="n">
        <v>0.933538664355556</v>
      </c>
      <c r="Y16" s="0" t="n">
        <v>0.933183789052274</v>
      </c>
      <c r="Z16" s="0" t="n">
        <v>0.932812709864671</v>
      </c>
      <c r="AA16" s="0" t="n">
        <v>0.932421533010514</v>
      </c>
      <c r="AB16" s="0" t="n">
        <v>0.932004544276077</v>
      </c>
      <c r="AC16" s="0" t="n">
        <v>0.931557071949291</v>
      </c>
      <c r="AD16" s="0" t="n">
        <v>0.931076078188254</v>
      </c>
      <c r="AE16" s="0" t="n">
        <v>0.930559760083769</v>
      </c>
      <c r="AF16" s="0" t="n">
        <v>0.930006997623686</v>
      </c>
      <c r="AG16" s="0" t="n">
        <v>0.9294169208271</v>
      </c>
      <c r="AH16" s="0" t="n">
        <v>0.928788617161185</v>
      </c>
      <c r="AI16" s="0" t="n">
        <v>0.928120939332528</v>
      </c>
      <c r="AJ16" s="0" t="n">
        <v>0.927412381784151</v>
      </c>
      <c r="AK16" s="0" t="n">
        <v>0.926661027277659</v>
      </c>
      <c r="AL16" s="0" t="n">
        <v>0.925864603700408</v>
      </c>
      <c r="AM16" s="0" t="n">
        <v>0.925020703589536</v>
      </c>
      <c r="AN16" s="0" t="n">
        <v>0.924127163135975</v>
      </c>
      <c r="AO16" s="0" t="n">
        <v>0.923182476684714</v>
      </c>
      <c r="AP16" s="0" t="n">
        <v>0.922186034806179</v>
      </c>
      <c r="AQ16" s="0" t="n">
        <v>0.921138038975799</v>
      </c>
      <c r="AR16" s="0" t="n">
        <v>0.920039140464914</v>
      </c>
      <c r="AS16" s="0" t="n">
        <v>0.918890001608233</v>
      </c>
      <c r="AT16" s="0" t="n">
        <v>0.91769096794398</v>
      </c>
      <c r="AU16" s="0" t="n">
        <v>0.916441926326593</v>
      </c>
      <c r="AV16" s="0" t="n">
        <v>0.915142322647571</v>
      </c>
      <c r="AW16" s="0" t="n">
        <v>0.913791271400838</v>
      </c>
      <c r="AX16" s="0" t="n">
        <v>0.912387690271608</v>
      </c>
      <c r="AY16" s="0" t="n">
        <v>0.910930408491209</v>
      </c>
      <c r="AZ16" s="0" t="n">
        <v>0.909418217462313</v>
      </c>
    </row>
    <row r="17" customFormat="false" ht="13.8" hidden="false" customHeight="false" outlineLevel="0" collapsed="false">
      <c r="A17" s="0" t="n">
        <v>18.75</v>
      </c>
      <c r="B17" s="0" t="n">
        <v>0.927531309897394</v>
      </c>
      <c r="C17" s="0" t="n">
        <v>0.928379605252342</v>
      </c>
      <c r="D17" s="0" t="n">
        <v>0.929203764853656</v>
      </c>
      <c r="E17" s="0" t="n">
        <v>0.930001650685612</v>
      </c>
      <c r="F17" s="0" t="n">
        <v>0.930770004911534</v>
      </c>
      <c r="G17" s="0" t="n">
        <v>0.931503392382432</v>
      </c>
      <c r="H17" s="0" t="n">
        <v>0.932193916118033</v>
      </c>
      <c r="I17" s="0" t="n">
        <v>0.932832104994727</v>
      </c>
      <c r="J17" s="0" t="n">
        <v>0.933408820992067</v>
      </c>
      <c r="K17" s="0" t="n">
        <v>0.933917346276175</v>
      </c>
      <c r="L17" s="0" t="n">
        <v>0.934354610036266</v>
      </c>
      <c r="M17" s="0" t="n">
        <v>0.934721077682142</v>
      </c>
      <c r="N17" s="0" t="n">
        <v>0.935019647950685</v>
      </c>
      <c r="O17" s="0" t="n">
        <v>0.935254295162351</v>
      </c>
      <c r="P17" s="0" t="n">
        <v>0.935429020479422</v>
      </c>
      <c r="Q17" s="0" t="n">
        <v>0.93554728173858</v>
      </c>
      <c r="R17" s="0" t="n">
        <v>0.935611769242253</v>
      </c>
      <c r="S17" s="0" t="n">
        <v>0.935624265175338</v>
      </c>
      <c r="T17" s="0" t="n">
        <v>0.935585377053077</v>
      </c>
      <c r="U17" s="0" t="n">
        <v>0.935494268460483</v>
      </c>
      <c r="V17" s="0" t="n">
        <v>0.935348998592041</v>
      </c>
      <c r="W17" s="0" t="n">
        <v>0.935148085191574</v>
      </c>
      <c r="X17" s="0" t="n">
        <v>0.934892983267237</v>
      </c>
      <c r="Y17" s="0" t="n">
        <v>0.934589590405102</v>
      </c>
      <c r="Z17" s="0" t="n">
        <v>0.934246577460639</v>
      </c>
      <c r="AA17" s="0" t="n">
        <v>0.933871384050379</v>
      </c>
      <c r="AB17" s="0" t="n">
        <v>0.933467501661328</v>
      </c>
      <c r="AC17" s="0" t="n">
        <v>0.933034703881741</v>
      </c>
      <c r="AD17" s="0" t="n">
        <v>0.932570725069847</v>
      </c>
      <c r="AE17" s="0" t="n">
        <v>0.932072665452662</v>
      </c>
      <c r="AF17" s="0" t="n">
        <v>0.931537664063951</v>
      </c>
      <c r="AG17" s="0" t="n">
        <v>0.930963083785706</v>
      </c>
      <c r="AH17" s="0" t="n">
        <v>0.930346499273028</v>
      </c>
      <c r="AI17" s="0" t="n">
        <v>0.929685645611438</v>
      </c>
      <c r="AJ17" s="0" t="n">
        <v>0.928978392315045</v>
      </c>
      <c r="AK17" s="0" t="n">
        <v>0.928222770165387</v>
      </c>
      <c r="AL17" s="0" t="n">
        <v>0.9274170621565</v>
      </c>
      <c r="AM17" s="0" t="n">
        <v>0.926559946152976</v>
      </c>
      <c r="AN17" s="0" t="n">
        <v>0.925650640710025</v>
      </c>
      <c r="AO17" s="0" t="n">
        <v>0.924688978786305</v>
      </c>
      <c r="AP17" s="0" t="n">
        <v>0.923675348874415</v>
      </c>
      <c r="AQ17" s="0" t="n">
        <v>0.922610503776835</v>
      </c>
      <c r="AR17" s="0" t="n">
        <v>0.921495302578505</v>
      </c>
      <c r="AS17" s="0" t="n">
        <v>0.9203304714151</v>
      </c>
      <c r="AT17" s="0" t="n">
        <v>0.91911643677526</v>
      </c>
      <c r="AU17" s="0" t="n">
        <v>0.917853237737596</v>
      </c>
      <c r="AV17" s="0" t="n">
        <v>0.916540496396568</v>
      </c>
      <c r="AW17" s="0" t="n">
        <v>0.915177425485814</v>
      </c>
      <c r="AX17" s="0" t="n">
        <v>0.913762864350771</v>
      </c>
      <c r="AY17" s="0" t="n">
        <v>0.912295342999408</v>
      </c>
      <c r="AZ17" s="0" t="n">
        <v>0.91077317260246</v>
      </c>
    </row>
    <row r="18" customFormat="false" ht="13.8" hidden="false" customHeight="false" outlineLevel="0" collapsed="false">
      <c r="A18" s="0" t="n">
        <v>19</v>
      </c>
      <c r="B18" s="0" t="n">
        <v>0.92728282041452</v>
      </c>
      <c r="C18" s="0" t="n">
        <v>0.928101083406891</v>
      </c>
      <c r="D18" s="0" t="n">
        <v>0.92889774401464</v>
      </c>
      <c r="E18" s="0" t="n">
        <v>0.929677730641136</v>
      </c>
      <c r="F18" s="0" t="n">
        <v>0.930444885223687</v>
      </c>
      <c r="G18" s="0" t="n">
        <v>0.931199684805254</v>
      </c>
      <c r="H18" s="0" t="n">
        <v>0.931936637901915</v>
      </c>
      <c r="I18" s="0" t="n">
        <v>0.932642932096651</v>
      </c>
      <c r="J18" s="0" t="n">
        <v>0.933300403649549</v>
      </c>
      <c r="K18" s="0" t="n">
        <v>0.933891039919953</v>
      </c>
      <c r="L18" s="0" t="n">
        <v>0.934402909102266</v>
      </c>
      <c r="M18" s="0" t="n">
        <v>0.934832648985139</v>
      </c>
      <c r="N18" s="0" t="n">
        <v>0.935183763493058</v>
      </c>
      <c r="O18" s="0" t="n">
        <v>0.935463079271525</v>
      </c>
      <c r="P18" s="0" t="n">
        <v>0.935677828188763</v>
      </c>
      <c r="Q18" s="0" t="n">
        <v>0.935834224212986</v>
      </c>
      <c r="R18" s="0" t="n">
        <v>0.935937208061542</v>
      </c>
      <c r="S18" s="0" t="n">
        <v>0.935990731779309</v>
      </c>
      <c r="T18" s="0" t="n">
        <v>0.9359979868276</v>
      </c>
      <c r="U18" s="0" t="n">
        <v>0.935958965062707</v>
      </c>
      <c r="V18" s="0" t="n">
        <v>0.935870940475129</v>
      </c>
      <c r="W18" s="0" t="n">
        <v>0.935732345789513</v>
      </c>
      <c r="X18" s="0" t="n">
        <v>0.935544734755282</v>
      </c>
      <c r="Y18" s="0" t="n">
        <v>0.935313709179162</v>
      </c>
      <c r="Z18" s="0" t="n">
        <v>0.935046848490118</v>
      </c>
      <c r="AA18" s="0" t="n">
        <v>0.934749451825696</v>
      </c>
      <c r="AB18" s="0" t="n">
        <v>0.934421992821342</v>
      </c>
      <c r="AC18" s="0" t="n">
        <v>0.934061103345948</v>
      </c>
      <c r="AD18" s="0" t="n">
        <v>0.933662070985749</v>
      </c>
      <c r="AE18" s="0" t="n">
        <v>0.933220622691032</v>
      </c>
      <c r="AF18" s="0" t="n">
        <v>0.932733543281305</v>
      </c>
      <c r="AG18" s="0" t="n">
        <v>0.932198608084583</v>
      </c>
      <c r="AH18" s="0" t="n">
        <v>0.931614293961863</v>
      </c>
      <c r="AI18" s="0" t="n">
        <v>0.930979497763146</v>
      </c>
      <c r="AJ18" s="0" t="n">
        <v>0.930293338146568</v>
      </c>
      <c r="AK18" s="0" t="n">
        <v>0.929555052081556</v>
      </c>
      <c r="AL18" s="0" t="n">
        <v>0.928763972761872</v>
      </c>
      <c r="AM18" s="0" t="n">
        <v>0.927919560637648</v>
      </c>
      <c r="AN18" s="0" t="n">
        <v>0.927021446293909</v>
      </c>
      <c r="AO18" s="0" t="n">
        <v>0.92606944144741</v>
      </c>
      <c r="AP18" s="0" t="n">
        <v>0.925063493177587</v>
      </c>
      <c r="AQ18" s="0" t="n">
        <v>0.924003592116029</v>
      </c>
      <c r="AR18" s="0" t="n">
        <v>0.922889674878157</v>
      </c>
      <c r="AS18" s="0" t="n">
        <v>0.921721563977861</v>
      </c>
      <c r="AT18" s="0" t="n">
        <v>0.920498966792425</v>
      </c>
      <c r="AU18" s="0" t="n">
        <v>0.91922152775432</v>
      </c>
      <c r="AV18" s="0" t="n">
        <v>0.91788891009578</v>
      </c>
      <c r="AW18" s="0" t="n">
        <v>0.916500877481099</v>
      </c>
      <c r="AX18" s="0" t="n">
        <v>0.915057347445147</v>
      </c>
      <c r="AY18" s="0" t="n">
        <v>0.913558395104856</v>
      </c>
      <c r="AZ18" s="0" t="n">
        <v>0.912004197435901</v>
      </c>
    </row>
    <row r="19" customFormat="false" ht="13.8" hidden="false" customHeight="false" outlineLevel="0" collapsed="false">
      <c r="A19" s="0" t="n">
        <v>19.25</v>
      </c>
      <c r="B19" s="0" t="n">
        <v>0.926652473356893</v>
      </c>
      <c r="C19" s="0" t="n">
        <v>0.92743845363868</v>
      </c>
      <c r="D19" s="0" t="n">
        <v>0.928203245596614</v>
      </c>
      <c r="E19" s="0" t="n">
        <v>0.928952760256231</v>
      </c>
      <c r="F19" s="0" t="n">
        <v>0.929694564595026</v>
      </c>
      <c r="G19" s="0" t="n">
        <v>0.930436763686085</v>
      </c>
      <c r="H19" s="0" t="n">
        <v>0.93118453912495</v>
      </c>
      <c r="I19" s="0" t="n">
        <v>0.931934323234979</v>
      </c>
      <c r="J19" s="0" t="n">
        <v>0.932668931323604</v>
      </c>
      <c r="K19" s="0" t="n">
        <v>0.933359866459986</v>
      </c>
      <c r="L19" s="0" t="n">
        <v>0.933978541843267</v>
      </c>
      <c r="M19" s="0" t="n">
        <v>0.934508089351333</v>
      </c>
      <c r="N19" s="0" t="n">
        <v>0.934946351836051</v>
      </c>
      <c r="O19" s="0" t="n">
        <v>0.935300674419237</v>
      </c>
      <c r="P19" s="0" t="n">
        <v>0.935581220239747</v>
      </c>
      <c r="Q19" s="0" t="n">
        <v>0.93579692647342</v>
      </c>
      <c r="R19" s="0" t="n">
        <v>0.935954152384565</v>
      </c>
      <c r="S19" s="0" t="n">
        <v>0.936056604279767</v>
      </c>
      <c r="T19" s="0" t="n">
        <v>0.936105420027368</v>
      </c>
      <c r="U19" s="0" t="n">
        <v>0.936099310625462</v>
      </c>
      <c r="V19" s="0" t="n">
        <v>0.936036102566169</v>
      </c>
      <c r="W19" s="0" t="n">
        <v>0.935917482417661</v>
      </c>
      <c r="X19" s="0" t="n">
        <v>0.935754549215709</v>
      </c>
      <c r="Y19" s="0" t="n">
        <v>0.93556459317318</v>
      </c>
      <c r="Z19" s="0" t="n">
        <v>0.935357993544107</v>
      </c>
      <c r="AA19" s="0" t="n">
        <v>0.935132244001448</v>
      </c>
      <c r="AB19" s="0" t="n">
        <v>0.934878342952656</v>
      </c>
      <c r="AC19" s="0" t="n">
        <v>0.93458773476361</v>
      </c>
      <c r="AD19" s="0" t="n">
        <v>0.934254465101193</v>
      </c>
      <c r="AE19" s="0" t="n">
        <v>0.933874776778679</v>
      </c>
      <c r="AF19" s="0" t="n">
        <v>0.933446298453836</v>
      </c>
      <c r="AG19" s="0" t="n">
        <v>0.932967454200242</v>
      </c>
      <c r="AH19" s="0" t="n">
        <v>0.93243709379409</v>
      </c>
      <c r="AI19" s="0" t="n">
        <v>0.931854247035389</v>
      </c>
      <c r="AJ19" s="0" t="n">
        <v>0.931217944625308</v>
      </c>
      <c r="AK19" s="0" t="n">
        <v>0.930527096219388</v>
      </c>
      <c r="AL19" s="0" t="n">
        <v>0.929780447571926</v>
      </c>
      <c r="AM19" s="0" t="n">
        <v>0.928976643383261</v>
      </c>
      <c r="AN19" s="0" t="n">
        <v>0.928114392093815</v>
      </c>
      <c r="AO19" s="0" t="n">
        <v>0.927192673605747</v>
      </c>
      <c r="AP19" s="0" t="n">
        <v>0.92621089307624</v>
      </c>
      <c r="AQ19" s="0" t="n">
        <v>0.925168908397344</v>
      </c>
      <c r="AR19" s="0" t="n">
        <v>0.924066936671315</v>
      </c>
      <c r="AS19" s="0" t="n">
        <v>0.922905410731148</v>
      </c>
      <c r="AT19" s="0" t="n">
        <v>0.921684860634926</v>
      </c>
      <c r="AU19" s="0" t="n">
        <v>0.920405851240702</v>
      </c>
      <c r="AV19" s="0" t="n">
        <v>0.919068962717842</v>
      </c>
      <c r="AW19" s="0" t="n">
        <v>0.917674785028232</v>
      </c>
      <c r="AX19" s="0" t="n">
        <v>0.91622390731064</v>
      </c>
      <c r="AY19" s="0" t="n">
        <v>0.914716900663244</v>
      </c>
      <c r="AZ19" s="0" t="n">
        <v>0.913154301188677</v>
      </c>
    </row>
    <row r="20" customFormat="false" ht="13.8" hidden="false" customHeight="false" outlineLevel="0" collapsed="false">
      <c r="A20" s="0" t="n">
        <v>19.5</v>
      </c>
      <c r="B20" s="0" t="n">
        <v>0.925785993369888</v>
      </c>
      <c r="C20" s="0" t="n">
        <v>0.926570463487421</v>
      </c>
      <c r="D20" s="0" t="n">
        <v>0.927330293620938</v>
      </c>
      <c r="E20" s="0" t="n">
        <v>0.928068333631777</v>
      </c>
      <c r="F20" s="0" t="n">
        <v>0.928789901196681</v>
      </c>
      <c r="G20" s="0" t="n">
        <v>0.929503038815055</v>
      </c>
      <c r="H20" s="0" t="n">
        <v>0.930217362955101</v>
      </c>
      <c r="I20" s="0" t="n">
        <v>0.930940161988693</v>
      </c>
      <c r="J20" s="0" t="n">
        <v>0.931669619249411</v>
      </c>
      <c r="K20" s="0" t="n">
        <v>0.932389120011395</v>
      </c>
      <c r="L20" s="0" t="n">
        <v>0.933069732243167</v>
      </c>
      <c r="M20" s="0" t="n">
        <v>0.933682105219504</v>
      </c>
      <c r="N20" s="0" t="n">
        <v>0.934208213932872</v>
      </c>
      <c r="O20" s="0" t="n">
        <v>0.934643858531143</v>
      </c>
      <c r="P20" s="0" t="n">
        <v>0.934993489853034</v>
      </c>
      <c r="Q20" s="0" t="n">
        <v>0.935263951883752</v>
      </c>
      <c r="R20" s="0" t="n">
        <v>0.935460803315939</v>
      </c>
      <c r="S20" s="0" t="n">
        <v>0.935587591603503</v>
      </c>
      <c r="T20" s="0" t="n">
        <v>0.935647837596707</v>
      </c>
      <c r="U20" s="0" t="n">
        <v>0.935649567042608</v>
      </c>
      <c r="V20" s="0" t="n">
        <v>0.93560932988064</v>
      </c>
      <c r="W20" s="0" t="n">
        <v>0.935547770081784</v>
      </c>
      <c r="X20" s="0" t="n">
        <v>0.935476131330108</v>
      </c>
      <c r="Y20" s="0" t="n">
        <v>0.93539010841179</v>
      </c>
      <c r="Z20" s="0" t="n">
        <v>0.935278007849336</v>
      </c>
      <c r="AA20" s="0" t="n">
        <v>0.935129955482778</v>
      </c>
      <c r="AB20" s="0" t="n">
        <v>0.934940374857248</v>
      </c>
      <c r="AC20" s="0" t="n">
        <v>0.934706621016654</v>
      </c>
      <c r="AD20" s="0" t="n">
        <v>0.934427341372436</v>
      </c>
      <c r="AE20" s="0" t="n">
        <v>0.934101678898418</v>
      </c>
      <c r="AF20" s="0" t="n">
        <v>0.933729024242771</v>
      </c>
      <c r="AG20" s="0" t="n">
        <v>0.93330889571696</v>
      </c>
      <c r="AH20" s="0" t="n">
        <v>0.932840770899354</v>
      </c>
      <c r="AI20" s="0" t="n">
        <v>0.932323825542799</v>
      </c>
      <c r="AJ20" s="0" t="n">
        <v>0.931756591135449</v>
      </c>
      <c r="AK20" s="0" t="n">
        <v>0.931136610369198</v>
      </c>
      <c r="AL20" s="0" t="n">
        <v>0.930460270044174</v>
      </c>
      <c r="AM20" s="0" t="n">
        <v>0.929723057235376</v>
      </c>
      <c r="AN20" s="0" t="n">
        <v>0.928920376389727</v>
      </c>
      <c r="AO20" s="0" t="n">
        <v>0.928048716359154</v>
      </c>
      <c r="AP20" s="0" t="n">
        <v>0.92710659483522</v>
      </c>
      <c r="AQ20" s="0" t="n">
        <v>0.926094744798058</v>
      </c>
      <c r="AR20" s="0" t="n">
        <v>0.925015504191213</v>
      </c>
      <c r="AS20" s="0" t="n">
        <v>0.923871854017544</v>
      </c>
      <c r="AT20" s="0" t="n">
        <v>0.922666605946865</v>
      </c>
      <c r="AU20" s="0" t="n">
        <v>0.921401966946817</v>
      </c>
      <c r="AV20" s="0" t="n">
        <v>0.920079439169632</v>
      </c>
      <c r="AW20" s="0" t="n">
        <v>0.918699910306692</v>
      </c>
      <c r="AX20" s="0" t="n">
        <v>0.917263812298508</v>
      </c>
      <c r="AY20" s="0" t="n">
        <v>0.915771287389598</v>
      </c>
      <c r="AZ20" s="0" t="n">
        <v>0.914222349169203</v>
      </c>
    </row>
    <row r="21" customFormat="false" ht="13.8" hidden="false" customHeight="false" outlineLevel="0" collapsed="false">
      <c r="A21" s="0" t="n">
        <v>19.75</v>
      </c>
      <c r="B21" s="0" t="n">
        <v>0.924790688837615</v>
      </c>
      <c r="C21" s="0" t="n">
        <v>0.925587240969068</v>
      </c>
      <c r="D21" s="0" t="n">
        <v>0.926358621420828</v>
      </c>
      <c r="E21" s="0" t="n">
        <v>0.927106223207164</v>
      </c>
      <c r="F21" s="0" t="n">
        <v>0.927832960281702</v>
      </c>
      <c r="G21" s="0" t="n">
        <v>0.928543496163069</v>
      </c>
      <c r="H21" s="0" t="n">
        <v>0.929243847839711</v>
      </c>
      <c r="I21" s="0" t="n">
        <v>0.92993968473812</v>
      </c>
      <c r="J21" s="0" t="n">
        <v>0.93063296851508</v>
      </c>
      <c r="K21" s="0" t="n">
        <v>0.93131801889669</v>
      </c>
      <c r="L21" s="0" t="n">
        <v>0.931980008568366</v>
      </c>
      <c r="M21" s="0" t="n">
        <v>0.932598466507193</v>
      </c>
      <c r="N21" s="0" t="n">
        <v>0.933154242563239</v>
      </c>
      <c r="O21" s="0" t="n">
        <v>0.93363504043232</v>
      </c>
      <c r="P21" s="0" t="n">
        <v>0.934036584357035</v>
      </c>
      <c r="Q21" s="0" t="n">
        <v>0.934360704820239</v>
      </c>
      <c r="R21" s="0" t="n">
        <v>0.934613101208955</v>
      </c>
      <c r="S21" s="0" t="n">
        <v>0.934802192521044</v>
      </c>
      <c r="T21" s="0" t="n">
        <v>0.934938607351302</v>
      </c>
      <c r="U21" s="0" t="n">
        <v>0.935033859130454</v>
      </c>
      <c r="V21" s="0" t="n">
        <v>0.935097434950344</v>
      </c>
      <c r="W21" s="0" t="n">
        <v>0.935133781157401</v>
      </c>
      <c r="X21" s="0" t="n">
        <v>0.935141738274771</v>
      </c>
      <c r="Y21" s="0" t="n">
        <v>0.935116754662082</v>
      </c>
      <c r="Z21" s="0" t="n">
        <v>0.935053696952727</v>
      </c>
      <c r="AA21" s="0" t="n">
        <v>0.934948472158793</v>
      </c>
      <c r="AB21" s="0" t="n">
        <v>0.934798823564358</v>
      </c>
      <c r="AC21" s="0" t="n">
        <v>0.934604618841865</v>
      </c>
      <c r="AD21" s="0" t="n">
        <v>0.934366309737535</v>
      </c>
      <c r="AE21" s="0" t="n">
        <v>0.934084419611549</v>
      </c>
      <c r="AF21" s="0" t="n">
        <v>0.933759582678376</v>
      </c>
      <c r="AG21" s="0" t="n">
        <v>0.933392458179157</v>
      </c>
      <c r="AH21" s="0" t="n">
        <v>0.932983446342981</v>
      </c>
      <c r="AI21" s="0" t="n">
        <v>0.932532182573841</v>
      </c>
      <c r="AJ21" s="0" t="n">
        <v>0.932036849533161</v>
      </c>
      <c r="AK21" s="0" t="n">
        <v>0.93149349002517</v>
      </c>
      <c r="AL21" s="0" t="n">
        <v>0.930895702363389</v>
      </c>
      <c r="AM21" s="0" t="n">
        <v>0.930235195890211</v>
      </c>
      <c r="AN21" s="0" t="n">
        <v>0.929503421025232</v>
      </c>
      <c r="AO21" s="0" t="n">
        <v>0.928693808289457</v>
      </c>
      <c r="AP21" s="0" t="n">
        <v>0.927803529240663</v>
      </c>
      <c r="AQ21" s="0" t="n">
        <v>0.926833829273854</v>
      </c>
      <c r="AR21" s="0" t="n">
        <v>0.925788895380783</v>
      </c>
      <c r="AS21" s="0" t="n">
        <v>0.924674070568717</v>
      </c>
      <c r="AT21" s="0" t="n">
        <v>0.923494327995463</v>
      </c>
      <c r="AU21" s="0" t="n">
        <v>0.92225344400958</v>
      </c>
      <c r="AV21" s="0" t="n">
        <v>0.920953820111075</v>
      </c>
      <c r="AW21" s="0" t="n">
        <v>0.919596691028384</v>
      </c>
      <c r="AX21" s="0" t="n">
        <v>0.918182471733413</v>
      </c>
      <c r="AY21" s="0" t="n">
        <v>0.916711094527938</v>
      </c>
      <c r="AZ21" s="0" t="n">
        <v>0.915182283378716</v>
      </c>
    </row>
    <row r="22" customFormat="false" ht="13.8" hidden="false" customHeight="false" outlineLevel="0" collapsed="false">
      <c r="A22" s="0" t="n">
        <v>20</v>
      </c>
      <c r="B22" s="0" t="n">
        <v>0.923669664126398</v>
      </c>
      <c r="C22" s="0" t="n">
        <v>0.924477648474116</v>
      </c>
      <c r="D22" s="0" t="n">
        <v>0.925262357472946</v>
      </c>
      <c r="E22" s="0" t="n">
        <v>0.926024187896784</v>
      </c>
      <c r="F22" s="0" t="n">
        <v>0.926764177054674</v>
      </c>
      <c r="G22" s="0" t="n">
        <v>0.927484010350543</v>
      </c>
      <c r="H22" s="0" t="n">
        <v>0.928185753353385</v>
      </c>
      <c r="I22" s="0" t="n">
        <v>0.928871147573822</v>
      </c>
      <c r="J22" s="0" t="n">
        <v>0.929540463591423</v>
      </c>
      <c r="K22" s="0" t="n">
        <v>0.930191279080648</v>
      </c>
      <c r="L22" s="0" t="n">
        <v>0.930817925376536</v>
      </c>
      <c r="M22" s="0" t="n">
        <v>0.931412225616965</v>
      </c>
      <c r="N22" s="0" t="n">
        <v>0.931965347221417</v>
      </c>
      <c r="O22" s="0" t="n">
        <v>0.932469791780857</v>
      </c>
      <c r="P22" s="0" t="n">
        <v>0.932920585446593</v>
      </c>
      <c r="Q22" s="0" t="n">
        <v>0.933315468136474</v>
      </c>
      <c r="R22" s="0" t="n">
        <v>0.933654476562448</v>
      </c>
      <c r="S22" s="0" t="n">
        <v>0.933939362438571</v>
      </c>
      <c r="T22" s="0" t="n">
        <v>0.934173017485829</v>
      </c>
      <c r="U22" s="0" t="n">
        <v>0.934358863466153</v>
      </c>
      <c r="V22" s="0" t="n">
        <v>0.934500176529282</v>
      </c>
      <c r="W22" s="0" t="n">
        <v>0.934599471190151</v>
      </c>
      <c r="X22" s="0" t="n">
        <v>0.934658156053489</v>
      </c>
      <c r="Y22" s="0" t="n">
        <v>0.934676570869742</v>
      </c>
      <c r="Z22" s="0" t="n">
        <v>0.934654329266793</v>
      </c>
      <c r="AA22" s="0" t="n">
        <v>0.934590794188063</v>
      </c>
      <c r="AB22" s="0" t="n">
        <v>0.934485524413415</v>
      </c>
      <c r="AC22" s="0" t="n">
        <v>0.934338571870509</v>
      </c>
      <c r="AD22" s="0" t="n">
        <v>0.934150567679726</v>
      </c>
      <c r="AE22" s="0" t="n">
        <v>0.933922607647145</v>
      </c>
      <c r="AF22" s="0" t="n">
        <v>0.933655964902749</v>
      </c>
      <c r="AG22" s="0" t="n">
        <v>0.933351624114193</v>
      </c>
      <c r="AH22" s="0" t="n">
        <v>0.933009637117252</v>
      </c>
      <c r="AI22" s="0" t="n">
        <v>0.932628386851105</v>
      </c>
      <c r="AJ22" s="0" t="n">
        <v>0.932203981167915</v>
      </c>
      <c r="AK22" s="0" t="n">
        <v>0.93173008447757</v>
      </c>
      <c r="AL22" s="0" t="n">
        <v>0.931198423644388</v>
      </c>
      <c r="AM22" s="0" t="n">
        <v>0.930599957994728</v>
      </c>
      <c r="AN22" s="0" t="n">
        <v>0.929926415271496</v>
      </c>
      <c r="AO22" s="0" t="n">
        <v>0.929171743040956</v>
      </c>
      <c r="AP22" s="0" t="n">
        <v>0.928333064745253</v>
      </c>
      <c r="AQ22" s="0" t="n">
        <v>0.927410892741422</v>
      </c>
      <c r="AR22" s="0" t="n">
        <v>0.926408568903253</v>
      </c>
      <c r="AS22" s="0" t="n">
        <v>0.925331141188659</v>
      </c>
      <c r="AT22" s="0" t="n">
        <v>0.924184065446544</v>
      </c>
      <c r="AU22" s="0" t="n">
        <v>0.92297213909157</v>
      </c>
      <c r="AV22" s="0" t="n">
        <v>0.921698910110959</v>
      </c>
      <c r="AW22" s="0" t="n">
        <v>0.920366573971091</v>
      </c>
      <c r="AX22" s="0" t="n">
        <v>0.918976208419379</v>
      </c>
      <c r="AY22" s="0" t="n">
        <v>0.917528151634884</v>
      </c>
      <c r="AZ22" s="0" t="n">
        <v>0.9160223638429</v>
      </c>
    </row>
    <row r="23" customFormat="false" ht="13.8" hidden="false" customHeight="false" outlineLevel="0" collapsed="false">
      <c r="A23" s="0" t="n">
        <v>20.25</v>
      </c>
      <c r="B23" s="0" t="n">
        <v>0.922402049345803</v>
      </c>
      <c r="C23" s="0" t="n">
        <v>0.923213793245116</v>
      </c>
      <c r="D23" s="0" t="n">
        <v>0.924001850663374</v>
      </c>
      <c r="E23" s="0" t="n">
        <v>0.924765433112716</v>
      </c>
      <c r="F23" s="0" t="n">
        <v>0.925503935342953</v>
      </c>
      <c r="G23" s="0" t="n">
        <v>0.926216994233302</v>
      </c>
      <c r="H23" s="0" t="n">
        <v>0.926904552774775</v>
      </c>
      <c r="I23" s="0" t="n">
        <v>0.927566887032571</v>
      </c>
      <c r="J23" s="0" t="n">
        <v>0.928204544082913</v>
      </c>
      <c r="K23" s="0" t="n">
        <v>0.928818159490845</v>
      </c>
      <c r="L23" s="0" t="n">
        <v>0.929408180053376</v>
      </c>
      <c r="M23" s="0" t="n">
        <v>0.929974576186616</v>
      </c>
      <c r="N23" s="0" t="n">
        <v>0.930516632955554</v>
      </c>
      <c r="O23" s="0" t="n">
        <v>0.931032850618396</v>
      </c>
      <c r="P23" s="0" t="n">
        <v>0.931520924247095</v>
      </c>
      <c r="Q23" s="0" t="n">
        <v>0.931977767770904</v>
      </c>
      <c r="R23" s="0" t="n">
        <v>0.932399598668985</v>
      </c>
      <c r="S23" s="0" t="n">
        <v>0.932782154145082</v>
      </c>
      <c r="T23" s="0" t="n">
        <v>0.933121110676245</v>
      </c>
      <c r="U23" s="0" t="n">
        <v>0.933412694436058</v>
      </c>
      <c r="V23" s="0" t="n">
        <v>0.933654324393982</v>
      </c>
      <c r="W23" s="0" t="n">
        <v>0.933845026427929</v>
      </c>
      <c r="X23" s="0" t="n">
        <v>0.933985418466733</v>
      </c>
      <c r="Y23" s="0" t="n">
        <v>0.934077291699985</v>
      </c>
      <c r="Z23" s="0" t="n">
        <v>0.934123027519767</v>
      </c>
      <c r="AA23" s="0" t="n">
        <v>0.934125119038304</v>
      </c>
      <c r="AB23" s="0" t="n">
        <v>0.934085916980985</v>
      </c>
      <c r="AC23" s="0" t="n">
        <v>0.934007538664247</v>
      </c>
      <c r="AD23" s="0" t="n">
        <v>0.933891781962774</v>
      </c>
      <c r="AE23" s="0" t="n">
        <v>0.9337398929996</v>
      </c>
      <c r="AF23" s="0" t="n">
        <v>0.933552122327625</v>
      </c>
      <c r="AG23" s="0" t="n">
        <v>0.933327150280742</v>
      </c>
      <c r="AH23" s="0" t="n">
        <v>0.933061628394622</v>
      </c>
      <c r="AI23" s="0" t="n">
        <v>0.932750160102158</v>
      </c>
      <c r="AJ23" s="0" t="n">
        <v>0.932385897415887</v>
      </c>
      <c r="AK23" s="0" t="n">
        <v>0.93196158426235</v>
      </c>
      <c r="AL23" s="0" t="n">
        <v>0.931470594448896</v>
      </c>
      <c r="AM23" s="0" t="n">
        <v>0.93090755709829</v>
      </c>
      <c r="AN23" s="0" t="n">
        <v>0.930268488276478</v>
      </c>
      <c r="AO23" s="0" t="n">
        <v>0.92955065695108</v>
      </c>
      <c r="AP23" s="0" t="n">
        <v>0.928752485398994</v>
      </c>
      <c r="AQ23" s="0" t="n">
        <v>0.927873628669948</v>
      </c>
      <c r="AR23" s="0" t="n">
        <v>0.926915143974197</v>
      </c>
      <c r="AS23" s="0" t="n">
        <v>0.925879515740712</v>
      </c>
      <c r="AT23" s="0" t="n">
        <v>0.92477034954622</v>
      </c>
      <c r="AU23" s="0" t="n">
        <v>0.923591754642665</v>
      </c>
      <c r="AV23" s="0" t="n">
        <v>0.922347633628812</v>
      </c>
      <c r="AW23" s="0" t="n">
        <v>0.921041135435283</v>
      </c>
      <c r="AX23" s="0" t="n">
        <v>0.919674405952395</v>
      </c>
      <c r="AY23" s="0" t="n">
        <v>0.918248611668291</v>
      </c>
      <c r="AZ23" s="0" t="n">
        <v>0.916764119871405</v>
      </c>
    </row>
    <row r="24" customFormat="false" ht="13.8" hidden="false" customHeight="false" outlineLevel="0" collapsed="false">
      <c r="A24" s="0" t="n">
        <v>20.5</v>
      </c>
      <c r="B24" s="0" t="n">
        <v>0.920902291909128</v>
      </c>
      <c r="C24" s="0" t="n">
        <v>0.921694852855689</v>
      </c>
      <c r="D24" s="0" t="n">
        <v>0.922461167056565</v>
      </c>
      <c r="E24" s="0" t="n">
        <v>0.92319944267297</v>
      </c>
      <c r="F24" s="0" t="n">
        <v>0.92390846257185</v>
      </c>
      <c r="G24" s="0" t="n">
        <v>0.924587911107962</v>
      </c>
      <c r="H24" s="0" t="n">
        <v>0.925238701508</v>
      </c>
      <c r="I24" s="0" t="n">
        <v>0.925863134342656</v>
      </c>
      <c r="J24" s="0" t="n">
        <v>0.926464700583217</v>
      </c>
      <c r="K24" s="0" t="n">
        <v>0.927047464094738</v>
      </c>
      <c r="L24" s="0" t="n">
        <v>0.927615188564064</v>
      </c>
      <c r="M24" s="0" t="n">
        <v>0.92817054461966</v>
      </c>
      <c r="N24" s="0" t="n">
        <v>0.928714685878304</v>
      </c>
      <c r="O24" s="0" t="n">
        <v>0.929247254889046</v>
      </c>
      <c r="P24" s="0" t="n">
        <v>0.929766664368252</v>
      </c>
      <c r="Q24" s="0" t="n">
        <v>0.930270432601443</v>
      </c>
      <c r="R24" s="0" t="n">
        <v>0.930755416693821</v>
      </c>
      <c r="S24" s="0" t="n">
        <v>0.931217895402391</v>
      </c>
      <c r="T24" s="0" t="n">
        <v>0.93165354889439</v>
      </c>
      <c r="U24" s="0" t="n">
        <v>0.932057456298283</v>
      </c>
      <c r="V24" s="0" t="n">
        <v>0.932424273780046</v>
      </c>
      <c r="W24" s="0" t="n">
        <v>0.932748722351114</v>
      </c>
      <c r="X24" s="0" t="n">
        <v>0.9330263596605</v>
      </c>
      <c r="Y24" s="0" t="n">
        <v>0.933254382674562</v>
      </c>
      <c r="Z24" s="0" t="n">
        <v>0.933432085475914</v>
      </c>
      <c r="AA24" s="0" t="n">
        <v>0.933560721024018</v>
      </c>
      <c r="AB24" s="0" t="n">
        <v>0.933642797361335</v>
      </c>
      <c r="AC24" s="0" t="n">
        <v>0.933681039709685</v>
      </c>
      <c r="AD24" s="0" t="n">
        <v>0.933677271565003</v>
      </c>
      <c r="AE24" s="0" t="n">
        <v>0.933631430155077</v>
      </c>
      <c r="AF24" s="0" t="n">
        <v>0.933540965417352</v>
      </c>
      <c r="AG24" s="0" t="n">
        <v>0.933400916980815</v>
      </c>
      <c r="AH24" s="0" t="n">
        <v>0.933204812464032</v>
      </c>
      <c r="AI24" s="0" t="n">
        <v>0.932946116722896</v>
      </c>
      <c r="AJ24" s="0" t="n">
        <v>0.932619582005781</v>
      </c>
      <c r="AK24" s="0" t="n">
        <v>0.932221898417437</v>
      </c>
      <c r="AL24" s="0" t="n">
        <v>0.931751504327793</v>
      </c>
      <c r="AM24" s="0" t="n">
        <v>0.931207864028883</v>
      </c>
      <c r="AN24" s="0" t="n">
        <v>0.930590650508297</v>
      </c>
      <c r="AO24" s="0" t="n">
        <v>0.929899154387256</v>
      </c>
      <c r="AP24" s="0" t="n">
        <v>0.929132087014138</v>
      </c>
      <c r="AQ24" s="0" t="n">
        <v>0.92828784165905</v>
      </c>
      <c r="AR24" s="0" t="n">
        <v>0.927365155187158</v>
      </c>
      <c r="AS24" s="0" t="n">
        <v>0.926363908776782</v>
      </c>
      <c r="AT24" s="0" t="n">
        <v>0.92528562979349</v>
      </c>
      <c r="AU24" s="0" t="n">
        <v>0.924133350523121</v>
      </c>
      <c r="AV24" s="0" t="n">
        <v>0.922910881851123</v>
      </c>
      <c r="AW24" s="0" t="n">
        <v>0.921621928369333</v>
      </c>
      <c r="AX24" s="0" t="n">
        <v>0.920269470459923</v>
      </c>
      <c r="AY24" s="0" t="n">
        <v>0.918855552111352</v>
      </c>
      <c r="AZ24" s="0" t="n">
        <v>0.917381356829855</v>
      </c>
    </row>
    <row r="25" customFormat="false" ht="13.8" hidden="false" customHeight="false" outlineLevel="0" collapsed="false">
      <c r="A25" s="0" t="n">
        <v>20.75</v>
      </c>
      <c r="B25" s="0" t="n">
        <v>0.919178131135833</v>
      </c>
      <c r="C25" s="0" t="n">
        <v>0.91991965637553</v>
      </c>
      <c r="D25" s="0" t="n">
        <v>0.92063537562191</v>
      </c>
      <c r="E25" s="0" t="n">
        <v>0.921324887946282</v>
      </c>
      <c r="F25" s="0" t="n">
        <v>0.921989180139706</v>
      </c>
      <c r="G25" s="0" t="n">
        <v>0.922630879520623</v>
      </c>
      <c r="H25" s="0" t="n">
        <v>0.923254125831826</v>
      </c>
      <c r="I25" s="0" t="n">
        <v>0.923863952524188</v>
      </c>
      <c r="J25" s="0" t="n">
        <v>0.924465274936498</v>
      </c>
      <c r="K25" s="0" t="n">
        <v>0.925061818144752</v>
      </c>
      <c r="L25" s="0" t="n">
        <v>0.925655390654149</v>
      </c>
      <c r="M25" s="0" t="n">
        <v>0.926245735037976</v>
      </c>
      <c r="N25" s="0" t="n">
        <v>0.92683089318593</v>
      </c>
      <c r="O25" s="0" t="n">
        <v>0.927407828734174</v>
      </c>
      <c r="P25" s="0" t="n">
        <v>0.927973045620253</v>
      </c>
      <c r="Q25" s="0" t="n">
        <v>0.92852305923955</v>
      </c>
      <c r="R25" s="0" t="n">
        <v>0.929054698136516</v>
      </c>
      <c r="S25" s="0" t="n">
        <v>0.929565274537635</v>
      </c>
      <c r="T25" s="0" t="n">
        <v>0.930052660182605</v>
      </c>
      <c r="U25" s="0" t="n">
        <v>0.930515273341034</v>
      </c>
      <c r="V25" s="0" t="n">
        <v>0.930951964485836</v>
      </c>
      <c r="W25" s="0" t="n">
        <v>0.931361805174735</v>
      </c>
      <c r="X25" s="0" t="n">
        <v>0.931743824955804</v>
      </c>
      <c r="Y25" s="0" t="n">
        <v>0.932096762449855</v>
      </c>
      <c r="Z25" s="0" t="n">
        <v>0.932418855034001</v>
      </c>
      <c r="AA25" s="0" t="n">
        <v>0.932707587090709</v>
      </c>
      <c r="AB25" s="0" t="n">
        <v>0.932959249285264</v>
      </c>
      <c r="AC25" s="0" t="n">
        <v>0.933168300969377</v>
      </c>
      <c r="AD25" s="0" t="n">
        <v>0.933326908568399</v>
      </c>
      <c r="AE25" s="0" t="n">
        <v>0.933425327686299</v>
      </c>
      <c r="AF25" s="0" t="n">
        <v>0.933453495208702</v>
      </c>
      <c r="AG25" s="0" t="n">
        <v>0.933403288736134</v>
      </c>
      <c r="AH25" s="0" t="n">
        <v>0.933270227467335</v>
      </c>
      <c r="AI25" s="0" t="n">
        <v>0.933053725655552</v>
      </c>
      <c r="AJ25" s="0" t="n">
        <v>0.932756027691952</v>
      </c>
      <c r="AK25" s="0" t="n">
        <v>0.932380634953364</v>
      </c>
      <c r="AL25" s="0" t="n">
        <v>0.93193095774077</v>
      </c>
      <c r="AM25" s="0" t="n">
        <v>0.931409466343369</v>
      </c>
      <c r="AN25" s="0" t="n">
        <v>0.930817238875496</v>
      </c>
      <c r="AO25" s="0" t="n">
        <v>0.930153670662429</v>
      </c>
      <c r="AP25" s="0" t="n">
        <v>0.929416207466883</v>
      </c>
      <c r="AQ25" s="0" t="n">
        <v>0.928600297432278</v>
      </c>
      <c r="AR25" s="0" t="n">
        <v>0.927700256648423</v>
      </c>
      <c r="AS25" s="0" t="n">
        <v>0.926711811646162</v>
      </c>
      <c r="AT25" s="0" t="n">
        <v>0.925635583602057</v>
      </c>
      <c r="AU25" s="0" t="n">
        <v>0.924478415976871</v>
      </c>
      <c r="AV25" s="0" t="n">
        <v>0.92325039643006</v>
      </c>
      <c r="AW25" s="0" t="n">
        <v>0.921960153517832</v>
      </c>
      <c r="AX25" s="0" t="n">
        <v>0.92061248750903</v>
      </c>
      <c r="AY25" s="0" t="n">
        <v>0.919208915347925</v>
      </c>
      <c r="AZ25" s="0" t="n">
        <v>0.91774923091727</v>
      </c>
    </row>
    <row r="26" customFormat="false" ht="13.8" hidden="false" customHeight="false" outlineLevel="0" collapsed="false">
      <c r="A26" s="0" t="n">
        <v>21</v>
      </c>
      <c r="B26" s="0" t="n">
        <v>0.917371767674588</v>
      </c>
      <c r="C26" s="0" t="n">
        <v>0.918049198671022</v>
      </c>
      <c r="D26" s="0" t="n">
        <v>0.918706884649016</v>
      </c>
      <c r="E26" s="0" t="n">
        <v>0.919349510401798</v>
      </c>
      <c r="F26" s="0" t="n">
        <v>0.919982448199576</v>
      </c>
      <c r="G26" s="0" t="n">
        <v>0.920611218279944</v>
      </c>
      <c r="H26" s="0" t="n">
        <v>0.921240672326469</v>
      </c>
      <c r="I26" s="0" t="n">
        <v>0.921874135564163</v>
      </c>
      <c r="J26" s="0" t="n">
        <v>0.922512823638196</v>
      </c>
      <c r="K26" s="0" t="n">
        <v>0.923155747396552</v>
      </c>
      <c r="L26" s="0" t="n">
        <v>0.92380009480113</v>
      </c>
      <c r="M26" s="0" t="n">
        <v>0.924441887338576</v>
      </c>
      <c r="N26" s="0" t="n">
        <v>0.925076655957888</v>
      </c>
      <c r="O26" s="0" t="n">
        <v>0.92569995706287</v>
      </c>
      <c r="P26" s="0" t="n">
        <v>0.926307669063923</v>
      </c>
      <c r="Q26" s="0" t="n">
        <v>0.926896104887284</v>
      </c>
      <c r="R26" s="0" t="n">
        <v>0.927462029607227</v>
      </c>
      <c r="S26" s="0" t="n">
        <v>0.928002710456559</v>
      </c>
      <c r="T26" s="0" t="n">
        <v>0.928516153406449</v>
      </c>
      <c r="U26" s="0" t="n">
        <v>0.929001564917248</v>
      </c>
      <c r="V26" s="0" t="n">
        <v>0.929459825412694</v>
      </c>
      <c r="W26" s="0" t="n">
        <v>0.929893880293004</v>
      </c>
      <c r="X26" s="0" t="n">
        <v>0.930309163469221</v>
      </c>
      <c r="Y26" s="0" t="n">
        <v>0.930713806778576</v>
      </c>
      <c r="Z26" s="0" t="n">
        <v>0.931117727305784</v>
      </c>
      <c r="AA26" s="0" t="n">
        <v>0.931529124590074</v>
      </c>
      <c r="AB26" s="0" t="n">
        <v>0.93194750559405</v>
      </c>
      <c r="AC26" s="0" t="n">
        <v>0.932355866997732</v>
      </c>
      <c r="AD26" s="0" t="n">
        <v>0.932719701115282</v>
      </c>
      <c r="AE26" s="0" t="n">
        <v>0.932998555991984</v>
      </c>
      <c r="AF26" s="0" t="n">
        <v>0.933163211709831</v>
      </c>
      <c r="AG26" s="0" t="n">
        <v>0.933204313167574</v>
      </c>
      <c r="AH26" s="0" t="n">
        <v>0.933128382328625</v>
      </c>
      <c r="AI26" s="0" t="n">
        <v>0.932948754551483</v>
      </c>
      <c r="AJ26" s="0" t="n">
        <v>0.932678710558584</v>
      </c>
      <c r="AK26" s="0" t="n">
        <v>0.932328486899899</v>
      </c>
      <c r="AL26" s="0" t="n">
        <v>0.931904816350133</v>
      </c>
      <c r="AM26" s="0" t="n">
        <v>0.931411468300935</v>
      </c>
      <c r="AN26" s="0" t="n">
        <v>0.93084988382627</v>
      </c>
      <c r="AO26" s="0" t="n">
        <v>0.930219413977524</v>
      </c>
      <c r="AP26" s="0" t="n">
        <v>0.929516705303812</v>
      </c>
      <c r="AQ26" s="0" t="n">
        <v>0.928733791041053</v>
      </c>
      <c r="AR26" s="0" t="n">
        <v>0.927856063403355</v>
      </c>
      <c r="AS26" s="0" t="n">
        <v>0.926866634469362</v>
      </c>
      <c r="AT26" s="0" t="n">
        <v>0.925764575539118</v>
      </c>
      <c r="AU26" s="0" t="n">
        <v>0.924577680080564</v>
      </c>
      <c r="AV26" s="0" t="n">
        <v>0.923339192536709</v>
      </c>
      <c r="AW26" s="0" t="n">
        <v>0.922061406775927</v>
      </c>
      <c r="AX26" s="0" t="n">
        <v>0.920739998709399</v>
      </c>
      <c r="AY26" s="0" t="n">
        <v>0.919367274197674</v>
      </c>
      <c r="AZ26" s="0" t="n">
        <v>0.917937905638044</v>
      </c>
    </row>
    <row r="27" customFormat="false" ht="13.8" hidden="false" customHeight="false" outlineLevel="0" collapsed="false">
      <c r="A27" s="0" t="n">
        <v>21.25</v>
      </c>
      <c r="B27" s="0" t="n">
        <v>0.915532710063441</v>
      </c>
      <c r="C27" s="0" t="n">
        <v>0.916163186187627</v>
      </c>
      <c r="D27" s="0" t="n">
        <v>0.916781792620639</v>
      </c>
      <c r="E27" s="0" t="n">
        <v>0.917398503171182</v>
      </c>
      <c r="F27" s="0" t="n">
        <v>0.918021787531952</v>
      </c>
      <c r="G27" s="0" t="n">
        <v>0.918657372372059</v>
      </c>
      <c r="H27" s="0" t="n">
        <v>0.91930765379191</v>
      </c>
      <c r="I27" s="0" t="n">
        <v>0.919971833463758</v>
      </c>
      <c r="J27" s="0" t="n">
        <v>0.92064661363768</v>
      </c>
      <c r="K27" s="0" t="n">
        <v>0.921327152704792</v>
      </c>
      <c r="L27" s="0" t="n">
        <v>0.922007989861118</v>
      </c>
      <c r="M27" s="0" t="n">
        <v>0.922683750742783</v>
      </c>
      <c r="N27" s="0" t="n">
        <v>0.923349570569397</v>
      </c>
      <c r="O27" s="0" t="n">
        <v>0.924001262623293</v>
      </c>
      <c r="P27" s="0" t="n">
        <v>0.924635301287916</v>
      </c>
      <c r="Q27" s="0" t="n">
        <v>0.925248691049361</v>
      </c>
      <c r="R27" s="0" t="n">
        <v>0.925838774520911</v>
      </c>
      <c r="S27" s="0" t="n">
        <v>0.926403014132072</v>
      </c>
      <c r="T27" s="0" t="n">
        <v>0.926938952694605</v>
      </c>
      <c r="U27" s="0" t="n">
        <v>0.927445555005616</v>
      </c>
      <c r="V27" s="0" t="n">
        <v>0.927924401716468</v>
      </c>
      <c r="W27" s="0" t="n">
        <v>0.928379882901274</v>
      </c>
      <c r="X27" s="0" t="n">
        <v>0.928820494982214</v>
      </c>
      <c r="Y27" s="0" t="n">
        <v>0.929260338369168</v>
      </c>
      <c r="Z27" s="0" t="n">
        <v>0.929719240341102</v>
      </c>
      <c r="AA27" s="0" t="n">
        <v>0.930218266404002</v>
      </c>
      <c r="AB27" s="0" t="n">
        <v>0.93076676486464</v>
      </c>
      <c r="AC27" s="0" t="n">
        <v>0.931343600417384</v>
      </c>
      <c r="AD27" s="0" t="n">
        <v>0.931890270979992</v>
      </c>
      <c r="AE27" s="0" t="n">
        <v>0.932334138378268</v>
      </c>
      <c r="AF27" s="0" t="n">
        <v>0.932626166069902</v>
      </c>
      <c r="AG27" s="0" t="n">
        <v>0.93275663383734</v>
      </c>
      <c r="AH27" s="0" t="n">
        <v>0.932742557685503</v>
      </c>
      <c r="AI27" s="0" t="n">
        <v>0.932608558972235</v>
      </c>
      <c r="AJ27" s="0" t="n">
        <v>0.932375754197656</v>
      </c>
      <c r="AK27" s="0" t="n">
        <v>0.932058726902548</v>
      </c>
      <c r="AL27" s="0" t="n">
        <v>0.931666298692619</v>
      </c>
      <c r="AM27" s="0" t="n">
        <v>0.931203236690296</v>
      </c>
      <c r="AN27" s="0" t="n">
        <v>0.930671671645372</v>
      </c>
      <c r="AO27" s="0" t="n">
        <v>0.930071064862226</v>
      </c>
      <c r="AP27" s="0" t="n">
        <v>0.929397687629047</v>
      </c>
      <c r="AQ27" s="0" t="n">
        <v>0.928642530587058</v>
      </c>
      <c r="AR27" s="0" t="n">
        <v>0.927786706175462</v>
      </c>
      <c r="AS27" s="0" t="n">
        <v>0.926804827502372</v>
      </c>
      <c r="AT27" s="0" t="n">
        <v>0.925695423075395</v>
      </c>
      <c r="AU27" s="0" t="n">
        <v>0.924505799255827</v>
      </c>
      <c r="AV27" s="0" t="n">
        <v>0.923283569172602</v>
      </c>
      <c r="AW27" s="0" t="n">
        <v>0.922034846557014</v>
      </c>
      <c r="AX27" s="0" t="n">
        <v>0.92074533881378</v>
      </c>
      <c r="AY27" s="0" t="n">
        <v>0.919402460657309</v>
      </c>
      <c r="AZ27" s="0" t="n">
        <v>0.917999494437429</v>
      </c>
    </row>
    <row r="28" customFormat="false" ht="13.8" hidden="false" customHeight="false" outlineLevel="0" collapsed="false">
      <c r="A28" s="0" t="n">
        <v>21.5</v>
      </c>
      <c r="B28" s="0" t="n">
        <v>0.913627062573812</v>
      </c>
      <c r="C28" s="0" t="n">
        <v>0.914242292576817</v>
      </c>
      <c r="D28" s="0" t="n">
        <v>0.914852389526024</v>
      </c>
      <c r="E28" s="0" t="n">
        <v>0.915468671191648</v>
      </c>
      <c r="F28" s="0" t="n">
        <v>0.916099620153075</v>
      </c>
      <c r="G28" s="0" t="n">
        <v>0.916749673529115</v>
      </c>
      <c r="H28" s="0" t="n">
        <v>0.91741912388594</v>
      </c>
      <c r="I28" s="0" t="n">
        <v>0.918104920125998</v>
      </c>
      <c r="J28" s="0" t="n">
        <v>0.918801897105939</v>
      </c>
      <c r="K28" s="0" t="n">
        <v>0.919503984352961</v>
      </c>
      <c r="L28" s="0" t="n">
        <v>0.920205126643317</v>
      </c>
      <c r="M28" s="0" t="n">
        <v>0.920899841855901</v>
      </c>
      <c r="N28" s="0" t="n">
        <v>0.921583464651805</v>
      </c>
      <c r="O28" s="0" t="n">
        <v>0.922252172278511</v>
      </c>
      <c r="P28" s="0" t="n">
        <v>0.922902889535253</v>
      </c>
      <c r="Q28" s="0" t="n">
        <v>0.923533154719606</v>
      </c>
      <c r="R28" s="0" t="n">
        <v>0.924141019783541</v>
      </c>
      <c r="S28" s="0" t="n">
        <v>0.92472506622981</v>
      </c>
      <c r="T28" s="0" t="n">
        <v>0.925284632411334</v>
      </c>
      <c r="U28" s="0" t="n">
        <v>0.925820330171845</v>
      </c>
      <c r="V28" s="0" t="n">
        <v>0.926334866935598</v>
      </c>
      <c r="W28" s="0" t="n">
        <v>0.926834128710907</v>
      </c>
      <c r="X28" s="0" t="n">
        <v>0.927328358574103</v>
      </c>
      <c r="Y28" s="0" t="n">
        <v>0.927832835354955</v>
      </c>
      <c r="Z28" s="0" t="n">
        <v>0.928366536256626</v>
      </c>
      <c r="AA28" s="0" t="n">
        <v>0.92894626985877</v>
      </c>
      <c r="AB28" s="0" t="n">
        <v>0.929574711083321</v>
      </c>
      <c r="AC28" s="0" t="n">
        <v>0.930226852990961</v>
      </c>
      <c r="AD28" s="0" t="n">
        <v>0.930848049419442</v>
      </c>
      <c r="AE28" s="0" t="n">
        <v>0.931373186867234</v>
      </c>
      <c r="AF28" s="0" t="n">
        <v>0.93175487476656</v>
      </c>
      <c r="AG28" s="0" t="n">
        <v>0.931977242395623</v>
      </c>
      <c r="AH28" s="0" t="n">
        <v>0.932049396794742</v>
      </c>
      <c r="AI28" s="0" t="n">
        <v>0.931991137095454</v>
      </c>
      <c r="AJ28" s="0" t="n">
        <v>0.93182235105411</v>
      </c>
      <c r="AK28" s="0" t="n">
        <v>0.931558481466309</v>
      </c>
      <c r="AL28" s="0" t="n">
        <v>0.931209841307158</v>
      </c>
      <c r="AM28" s="0" t="n">
        <v>0.930782401617189</v>
      </c>
      <c r="AN28" s="0" t="n">
        <v>0.930278719877373</v>
      </c>
      <c r="AO28" s="0" t="n">
        <v>0.929698418091146</v>
      </c>
      <c r="AP28" s="0" t="n">
        <v>0.929037967954973</v>
      </c>
      <c r="AQ28" s="0" t="n">
        <v>0.928290017994963</v>
      </c>
      <c r="AR28" s="0" t="n">
        <v>0.927443985582168</v>
      </c>
      <c r="AS28" s="0" t="n">
        <v>0.926491786985317</v>
      </c>
      <c r="AT28" s="0" t="n">
        <v>0.925439071256309</v>
      </c>
      <c r="AU28" s="0" t="n">
        <v>0.924308368667038</v>
      </c>
      <c r="AV28" s="0" t="n">
        <v>0.923123384480002</v>
      </c>
      <c r="AW28" s="0" t="n">
        <v>0.921893903930661</v>
      </c>
      <c r="AX28" s="0" t="n">
        <v>0.920617704748798</v>
      </c>
      <c r="AY28" s="0" t="n">
        <v>0.919288965175003</v>
      </c>
      <c r="AZ28" s="0" t="n">
        <v>0.917902929754182</v>
      </c>
    </row>
    <row r="29" customFormat="false" ht="13.8" hidden="false" customHeight="false" outlineLevel="0" collapsed="false">
      <c r="A29" s="0" t="n">
        <v>21.75</v>
      </c>
      <c r="B29" s="0" t="n">
        <v>0.911636725382837</v>
      </c>
      <c r="C29" s="0" t="n">
        <v>0.912265840423187</v>
      </c>
      <c r="D29" s="0" t="n">
        <v>0.912894444347331</v>
      </c>
      <c r="E29" s="0" t="n">
        <v>0.913531550271961</v>
      </c>
      <c r="F29" s="0" t="n">
        <v>0.914183535307559</v>
      </c>
      <c r="G29" s="0" t="n">
        <v>0.914853371514814</v>
      </c>
      <c r="H29" s="0" t="n">
        <v>0.915540680977323</v>
      </c>
      <c r="I29" s="0" t="n">
        <v>0.916242428220975</v>
      </c>
      <c r="J29" s="0" t="n">
        <v>0.916953904776007</v>
      </c>
      <c r="K29" s="0" t="n">
        <v>0.91766968689425</v>
      </c>
      <c r="L29" s="0" t="n">
        <v>0.918384376643164</v>
      </c>
      <c r="M29" s="0" t="n">
        <v>0.919093072126816</v>
      </c>
      <c r="N29" s="0" t="n">
        <v>0.919791602202147</v>
      </c>
      <c r="O29" s="0" t="n">
        <v>0.920476599344194</v>
      </c>
      <c r="P29" s="0" t="n">
        <v>0.921145488832682</v>
      </c>
      <c r="Q29" s="0" t="n">
        <v>0.92179646251202</v>
      </c>
      <c r="R29" s="0" t="n">
        <v>0.922428493150773</v>
      </c>
      <c r="S29" s="0" t="n">
        <v>0.923041434680161</v>
      </c>
      <c r="T29" s="0" t="n">
        <v>0.9236362407879</v>
      </c>
      <c r="U29" s="0" t="n">
        <v>0.924215310262338</v>
      </c>
      <c r="V29" s="0" t="n">
        <v>0.924782917176243</v>
      </c>
      <c r="W29" s="0" t="n">
        <v>0.92534558513258</v>
      </c>
      <c r="X29" s="0" t="n">
        <v>0.925912093158019</v>
      </c>
      <c r="Y29" s="0" t="n">
        <v>0.92649256666103</v>
      </c>
      <c r="Z29" s="0" t="n">
        <v>0.927095953168162</v>
      </c>
      <c r="AA29" s="0" t="n">
        <v>0.927725505735937</v>
      </c>
      <c r="AB29" s="0" t="n">
        <v>0.928373211763917</v>
      </c>
      <c r="AC29" s="0" t="n">
        <v>0.929016193519148</v>
      </c>
      <c r="AD29" s="0" t="n">
        <v>0.929618935870621</v>
      </c>
      <c r="AE29" s="0" t="n">
        <v>0.930142222783838</v>
      </c>
      <c r="AF29" s="0" t="n">
        <v>0.930554279880119</v>
      </c>
      <c r="AG29" s="0" t="n">
        <v>0.930837617934644</v>
      </c>
      <c r="AH29" s="0" t="n">
        <v>0.930988922632788</v>
      </c>
      <c r="AI29" s="0" t="n">
        <v>0.93101436575258</v>
      </c>
      <c r="AJ29" s="0" t="n">
        <v>0.93092418480916</v>
      </c>
      <c r="AK29" s="0" t="n">
        <v>0.930728793702473</v>
      </c>
      <c r="AL29" s="0" t="n">
        <v>0.930436779507374</v>
      </c>
      <c r="AM29" s="0" t="n">
        <v>0.930054229330158</v>
      </c>
      <c r="AN29" s="0" t="n">
        <v>0.929584742291023</v>
      </c>
      <c r="AO29" s="0" t="n">
        <v>0.929029719256531</v>
      </c>
      <c r="AP29" s="0" t="n">
        <v>0.928388813670599</v>
      </c>
      <c r="AQ29" s="0" t="n">
        <v>0.927660681138425</v>
      </c>
      <c r="AR29" s="0" t="n">
        <v>0.926844266561098</v>
      </c>
      <c r="AS29" s="0" t="n">
        <v>0.925940549809056</v>
      </c>
      <c r="AT29" s="0" t="n">
        <v>0.924953855160302</v>
      </c>
      <c r="AU29" s="0" t="n">
        <v>0.923891389853109</v>
      </c>
      <c r="AV29" s="0" t="n">
        <v>0.922760869456631</v>
      </c>
      <c r="AW29" s="0" t="n">
        <v>0.921567980857421</v>
      </c>
      <c r="AX29" s="0" t="n">
        <v>0.920315433369899</v>
      </c>
      <c r="AY29" s="0" t="n">
        <v>0.919003590518801</v>
      </c>
      <c r="AZ29" s="0" t="n">
        <v>0.917631601689704</v>
      </c>
    </row>
    <row r="30" customFormat="false" ht="13.8" hidden="false" customHeight="false" outlineLevel="0" collapsed="false">
      <c r="A30" s="0" t="n">
        <v>22</v>
      </c>
      <c r="B30" s="0" t="n">
        <v>0.909583426100856</v>
      </c>
      <c r="C30" s="0" t="n">
        <v>0.910245736651112</v>
      </c>
      <c r="D30" s="0" t="n">
        <v>0.910909858282419</v>
      </c>
      <c r="E30" s="0" t="n">
        <v>0.911581456412525</v>
      </c>
      <c r="F30" s="0" t="n">
        <v>0.912264390624122</v>
      </c>
      <c r="G30" s="0" t="n">
        <v>0.912960356304332</v>
      </c>
      <c r="H30" s="0" t="n">
        <v>0.913668937781174</v>
      </c>
      <c r="I30" s="0" t="n">
        <v>0.914387988558397</v>
      </c>
      <c r="J30" s="0" t="n">
        <v>0.915114186294951</v>
      </c>
      <c r="K30" s="0" t="n">
        <v>0.915843610750285</v>
      </c>
      <c r="L30" s="0" t="n">
        <v>0.916572239357692</v>
      </c>
      <c r="M30" s="0" t="n">
        <v>0.917296313664018</v>
      </c>
      <c r="N30" s="0" t="n">
        <v>0.918012577212042</v>
      </c>
      <c r="O30" s="0" t="n">
        <v>0.918718412927471</v>
      </c>
      <c r="P30" s="0" t="n">
        <v>0.919411917795538</v>
      </c>
      <c r="Q30" s="0" t="n">
        <v>0.920091950424616</v>
      </c>
      <c r="R30" s="0" t="n">
        <v>0.92075817789429</v>
      </c>
      <c r="S30" s="0" t="n">
        <v>0.921411134180828</v>
      </c>
      <c r="T30" s="0" t="n">
        <v>0.922052282813414</v>
      </c>
      <c r="U30" s="0" t="n">
        <v>0.922684049062457</v>
      </c>
      <c r="V30" s="0" t="n">
        <v>0.923309750455534</v>
      </c>
      <c r="W30" s="0" t="n">
        <v>0.923933313123487</v>
      </c>
      <c r="X30" s="0" t="n">
        <v>0.924558632671765</v>
      </c>
      <c r="Y30" s="0" t="n">
        <v>0.925188460496409</v>
      </c>
      <c r="Z30" s="0" t="n">
        <v>0.925822826062001</v>
      </c>
      <c r="AA30" s="0" t="n">
        <v>0.926457277538601</v>
      </c>
      <c r="AB30" s="0" t="n">
        <v>0.927081567936475</v>
      </c>
      <c r="AC30" s="0" t="n">
        <v>0.927679592344062</v>
      </c>
      <c r="AD30" s="0" t="n">
        <v>0.92823109043961</v>
      </c>
      <c r="AE30" s="0" t="n">
        <v>0.928714830175564</v>
      </c>
      <c r="AF30" s="0" t="n">
        <v>0.929112152622968</v>
      </c>
      <c r="AG30" s="0" t="n">
        <v>0.929409545345319</v>
      </c>
      <c r="AH30" s="0" t="n">
        <v>0.929599500358721</v>
      </c>
      <c r="AI30" s="0" t="n">
        <v>0.929679803054627</v>
      </c>
      <c r="AJ30" s="0" t="n">
        <v>0.929651960280843</v>
      </c>
      <c r="AK30" s="0" t="n">
        <v>0.929519507928755</v>
      </c>
      <c r="AL30" s="0" t="n">
        <v>0.929286655468081</v>
      </c>
      <c r="AM30" s="0" t="n">
        <v>0.928957416076723</v>
      </c>
      <c r="AN30" s="0" t="n">
        <v>0.928535182105574</v>
      </c>
      <c r="AO30" s="0" t="n">
        <v>0.928022640448741</v>
      </c>
      <c r="AP30" s="0" t="n">
        <v>0.927421925428005</v>
      </c>
      <c r="AQ30" s="0" t="n">
        <v>0.926734921756239</v>
      </c>
      <c r="AR30" s="0" t="n">
        <v>0.925963623365656</v>
      </c>
      <c r="AS30" s="0" t="n">
        <v>0.925110426119345</v>
      </c>
      <c r="AT30" s="0" t="n">
        <v>0.924178223618751</v>
      </c>
      <c r="AU30" s="0" t="n">
        <v>0.923170237284791</v>
      </c>
      <c r="AV30" s="0" t="n">
        <v>0.922089642706072</v>
      </c>
      <c r="AW30" s="0" t="n">
        <v>0.920939166575884</v>
      </c>
      <c r="AX30" s="0" t="n">
        <v>0.91972082757364</v>
      </c>
      <c r="AY30" s="0" t="n">
        <v>0.918435887534241</v>
      </c>
      <c r="AZ30" s="0" t="n">
        <v>0.917084963907757</v>
      </c>
    </row>
    <row r="31" customFormat="false" ht="13.8" hidden="false" customHeight="false" outlineLevel="0" collapsed="false">
      <c r="A31" s="0" t="n">
        <v>22.25</v>
      </c>
      <c r="B31" s="0" t="n">
        <v>0.907534984689921</v>
      </c>
      <c r="C31" s="0" t="n">
        <v>0.908241075608812</v>
      </c>
      <c r="D31" s="0" t="n">
        <v>0.908949479803287</v>
      </c>
      <c r="E31" s="0" t="n">
        <v>0.909663121093387</v>
      </c>
      <c r="F31" s="0" t="n">
        <v>0.910383875318172</v>
      </c>
      <c r="G31" s="0" t="n">
        <v>0.911112446395107</v>
      </c>
      <c r="H31" s="0" t="n">
        <v>0.9118484104474</v>
      </c>
      <c r="I31" s="0" t="n">
        <v>0.91259039648547</v>
      </c>
      <c r="J31" s="0" t="n">
        <v>0.913336350154537</v>
      </c>
      <c r="K31" s="0" t="n">
        <v>0.914083824002598</v>
      </c>
      <c r="L31" s="0" t="n">
        <v>0.914830249130787</v>
      </c>
      <c r="M31" s="0" t="n">
        <v>0.915573161126986</v>
      </c>
      <c r="N31" s="0" t="n">
        <v>0.916310370401197</v>
      </c>
      <c r="O31" s="0" t="n">
        <v>0.917040079194685</v>
      </c>
      <c r="P31" s="0" t="n">
        <v>0.917760953365842</v>
      </c>
      <c r="Q31" s="0" t="n">
        <v>0.918472157193114</v>
      </c>
      <c r="R31" s="0" t="n">
        <v>0.919173355230117</v>
      </c>
      <c r="S31" s="0" t="n">
        <v>0.919864678128271</v>
      </c>
      <c r="T31" s="0" t="n">
        <v>0.920546640787602</v>
      </c>
      <c r="U31" s="0" t="n">
        <v>0.921219993194749</v>
      </c>
      <c r="V31" s="0" t="n">
        <v>0.921885480025463</v>
      </c>
      <c r="W31" s="0" t="n">
        <v>0.922543489285986</v>
      </c>
      <c r="X31" s="0" t="n">
        <v>0.923193588642305</v>
      </c>
      <c r="Y31" s="0" t="n">
        <v>0.923833984541144</v>
      </c>
      <c r="Z31" s="0" t="n">
        <v>0.924460990512217</v>
      </c>
      <c r="AA31" s="0" t="n">
        <v>0.925068641226656</v>
      </c>
      <c r="AB31" s="0" t="n">
        <v>0.925648609234193</v>
      </c>
      <c r="AC31" s="0" t="n">
        <v>0.926190540910213</v>
      </c>
      <c r="AD31" s="0" t="n">
        <v>0.926682819729615</v>
      </c>
      <c r="AE31" s="0" t="n">
        <v>0.927113622401155</v>
      </c>
      <c r="AF31" s="0" t="n">
        <v>0.927472024075452</v>
      </c>
      <c r="AG31" s="0" t="n">
        <v>0.927748892441014</v>
      </c>
      <c r="AH31" s="0" t="n">
        <v>0.927937395578434</v>
      </c>
      <c r="AI31" s="0" t="n">
        <v>0.928033086840429</v>
      </c>
      <c r="AJ31" s="0" t="n">
        <v>0.928033651877242</v>
      </c>
      <c r="AK31" s="0" t="n">
        <v>0.927938464359418</v>
      </c>
      <c r="AL31" s="0" t="n">
        <v>0.927748094665524</v>
      </c>
      <c r="AM31" s="0" t="n">
        <v>0.927463874522403</v>
      </c>
      <c r="AN31" s="0" t="n">
        <v>0.927087569327737</v>
      </c>
      <c r="AO31" s="0" t="n">
        <v>0.926621167239599</v>
      </c>
      <c r="AP31" s="0" t="n">
        <v>0.926066766274017</v>
      </c>
      <c r="AQ31" s="0" t="n">
        <v>0.925426526413048</v>
      </c>
      <c r="AR31" s="0" t="n">
        <v>0.924702650115671</v>
      </c>
      <c r="AS31" s="0" t="n">
        <v>0.923897359710017</v>
      </c>
      <c r="AT31" s="0" t="n">
        <v>0.923012852589613</v>
      </c>
      <c r="AU31" s="0" t="n">
        <v>0.922051232004801</v>
      </c>
      <c r="AV31" s="0" t="n">
        <v>0.921014426865576</v>
      </c>
      <c r="AW31" s="0" t="n">
        <v>0.91990412196981</v>
      </c>
      <c r="AX31" s="0" t="n">
        <v>0.918721717472145</v>
      </c>
      <c r="AY31" s="0" t="n">
        <v>0.917468326022768</v>
      </c>
      <c r="AZ31" s="0" t="n">
        <v>0.916144804394569</v>
      </c>
    </row>
    <row r="32" customFormat="false" ht="13.8" hidden="false" customHeight="false" outlineLevel="0" collapsed="false">
      <c r="A32" s="0" t="n">
        <v>22.5</v>
      </c>
      <c r="B32" s="0" t="n">
        <v>0.905611375723887</v>
      </c>
      <c r="C32" s="0" t="n">
        <v>0.906364889029133</v>
      </c>
      <c r="D32" s="0" t="n">
        <v>0.907120504029643</v>
      </c>
      <c r="E32" s="0" t="n">
        <v>0.907879359702391</v>
      </c>
      <c r="F32" s="0" t="n">
        <v>0.908642004780507</v>
      </c>
      <c r="G32" s="0" t="n">
        <v>0.909408371575202</v>
      </c>
      <c r="H32" s="0" t="n">
        <v>0.910177819651034</v>
      </c>
      <c r="I32" s="0" t="n">
        <v>0.910949234925848</v>
      </c>
      <c r="J32" s="0" t="n">
        <v>0.911721162321522</v>
      </c>
      <c r="K32" s="0" t="n">
        <v>0.912491948710034</v>
      </c>
      <c r="L32" s="0" t="n">
        <v>0.913259877029326</v>
      </c>
      <c r="M32" s="0" t="n">
        <v>0.914023278093864</v>
      </c>
      <c r="N32" s="0" t="n">
        <v>0.914780612885482</v>
      </c>
      <c r="O32" s="0" t="n">
        <v>0.91553052295612</v>
      </c>
      <c r="P32" s="0" t="n">
        <v>0.916271849340287</v>
      </c>
      <c r="Q32" s="0" t="n">
        <v>0.917003621185172</v>
      </c>
      <c r="R32" s="0" t="n">
        <v>0.91772501474032</v>
      </c>
      <c r="S32" s="0" t="n">
        <v>0.918435282247036</v>
      </c>
      <c r="T32" s="0" t="n">
        <v>0.919133649593752</v>
      </c>
      <c r="U32" s="0" t="n">
        <v>0.919819182350201</v>
      </c>
      <c r="V32" s="0" t="n">
        <v>0.920490622840743</v>
      </c>
      <c r="W32" s="0" t="n">
        <v>0.921146206759701</v>
      </c>
      <c r="X32" s="0" t="n">
        <v>0.921783476151898</v>
      </c>
      <c r="Y32" s="0" t="n">
        <v>0.922399114794825</v>
      </c>
      <c r="Z32" s="0" t="n">
        <v>0.922988839094522</v>
      </c>
      <c r="AA32" s="0" t="n">
        <v>0.923547378590056</v>
      </c>
      <c r="AB32" s="0" t="n">
        <v>0.924068571649931</v>
      </c>
      <c r="AC32" s="0" t="n">
        <v>0.924545583197545</v>
      </c>
      <c r="AD32" s="0" t="n">
        <v>0.92497122589372</v>
      </c>
      <c r="AE32" s="0" t="n">
        <v>0.925338341526333</v>
      </c>
      <c r="AF32" s="0" t="n">
        <v>0.925640184406454</v>
      </c>
      <c r="AG32" s="0" t="n">
        <v>0.925870749054818</v>
      </c>
      <c r="AH32" s="0" t="n">
        <v>0.926024999819563</v>
      </c>
      <c r="AI32" s="0" t="n">
        <v>0.926098984666713</v>
      </c>
      <c r="AJ32" s="0" t="n">
        <v>0.926089839948536</v>
      </c>
      <c r="AK32" s="0" t="n">
        <v>0.925995710915023</v>
      </c>
      <c r="AL32" s="0" t="n">
        <v>0.925815620243586</v>
      </c>
      <c r="AM32" s="0" t="n">
        <v>0.925549314896362</v>
      </c>
      <c r="AN32" s="0" t="n">
        <v>0.92519711402159</v>
      </c>
      <c r="AO32" s="0" t="n">
        <v>0.92475977108362</v>
      </c>
      <c r="AP32" s="0" t="n">
        <v>0.924238355030548</v>
      </c>
      <c r="AQ32" s="0" t="n">
        <v>0.923634149735454</v>
      </c>
      <c r="AR32" s="0" t="n">
        <v>0.922948568544591</v>
      </c>
      <c r="AS32" s="0" t="n">
        <v>0.92218308098189</v>
      </c>
      <c r="AT32" s="0" t="n">
        <v>0.921339150404792</v>
      </c>
      <c r="AU32" s="0" t="n">
        <v>0.920418183424688</v>
      </c>
      <c r="AV32" s="0" t="n">
        <v>0.919421493144014</v>
      </c>
      <c r="AW32" s="0" t="n">
        <v>0.918350278192178</v>
      </c>
      <c r="AX32" s="0" t="n">
        <v>0.917205618292045</v>
      </c>
      <c r="AY32" s="0" t="n">
        <v>0.915988485297756</v>
      </c>
      <c r="AZ32" s="0" t="n">
        <v>0.914699767098355</v>
      </c>
    </row>
    <row r="33" customFormat="false" ht="13.8" hidden="false" customHeight="false" outlineLevel="0" collapsed="false">
      <c r="A33" s="0" t="n">
        <v>22.75</v>
      </c>
      <c r="B33" s="0" t="n">
        <v>0.903934819443148</v>
      </c>
      <c r="C33" s="0" t="n">
        <v>0.904730344142294</v>
      </c>
      <c r="D33" s="0" t="n">
        <v>0.905528399912805</v>
      </c>
      <c r="E33" s="0" t="n">
        <v>0.906329011253561</v>
      </c>
      <c r="F33" s="0" t="n">
        <v>0.907131752964107</v>
      </c>
      <c r="G33" s="0" t="n">
        <v>0.907935762033494</v>
      </c>
      <c r="H33" s="0" t="n">
        <v>0.908739793982955</v>
      </c>
      <c r="I33" s="0" t="n">
        <v>0.909542311406305</v>
      </c>
      <c r="J33" s="0" t="n">
        <v>0.910341588970038</v>
      </c>
      <c r="K33" s="0" t="n">
        <v>0.911135819271298</v>
      </c>
      <c r="L33" s="0" t="n">
        <v>0.911923206816744</v>
      </c>
      <c r="M33" s="0" t="n">
        <v>0.912702041527407</v>
      </c>
      <c r="N33" s="0" t="n">
        <v>0.913470747245801</v>
      </c>
      <c r="O33" s="0" t="n">
        <v>0.914227903898843</v>
      </c>
      <c r="P33" s="0" t="n">
        <v>0.914972243690884</v>
      </c>
      <c r="Q33" s="0" t="n">
        <v>0.915702622650428</v>
      </c>
      <c r="R33" s="0" t="n">
        <v>0.916417969150028</v>
      </c>
      <c r="S33" s="0" t="n">
        <v>0.917117210927619</v>
      </c>
      <c r="T33" s="0" t="n">
        <v>0.91779918276809</v>
      </c>
      <c r="U33" s="0" t="n">
        <v>0.918462518476894</v>
      </c>
      <c r="V33" s="0" t="n">
        <v>0.919105533367542</v>
      </c>
      <c r="W33" s="0" t="n">
        <v>0.919726107059658</v>
      </c>
      <c r="X33" s="0" t="n">
        <v>0.92032158031947</v>
      </c>
      <c r="Y33" s="0" t="n">
        <v>0.920888682806672</v>
      </c>
      <c r="Z33" s="0" t="n">
        <v>0.921423509370259</v>
      </c>
      <c r="AA33" s="0" t="n">
        <v>0.921921559474251</v>
      </c>
      <c r="AB33" s="0" t="n">
        <v>0.922377846708086</v>
      </c>
      <c r="AC33" s="0" t="n">
        <v>0.922787073877988</v>
      </c>
      <c r="AD33" s="0" t="n">
        <v>0.923143856325873</v>
      </c>
      <c r="AE33" s="0" t="n">
        <v>0.923442965487939</v>
      </c>
      <c r="AF33" s="0" t="n">
        <v>0.923679559751221</v>
      </c>
      <c r="AG33" s="0" t="n">
        <v>0.92384937221228</v>
      </c>
      <c r="AH33" s="0" t="n">
        <v>0.923948834281576</v>
      </c>
      <c r="AI33" s="0" t="n">
        <v>0.923975127275177</v>
      </c>
      <c r="AJ33" s="0" t="n">
        <v>0.923926167243837</v>
      </c>
      <c r="AK33" s="0" t="n">
        <v>0.923800538036943</v>
      </c>
      <c r="AL33" s="0" t="n">
        <v>0.923597392529856</v>
      </c>
      <c r="AM33" s="0" t="n">
        <v>0.923316341510898</v>
      </c>
      <c r="AN33" s="0" t="n">
        <v>0.922957346481161</v>
      </c>
      <c r="AO33" s="0" t="n">
        <v>0.922520626987216</v>
      </c>
      <c r="AP33" s="0" t="n">
        <v>0.922006587479257</v>
      </c>
      <c r="AQ33" s="0" t="n">
        <v>0.921415763943496</v>
      </c>
      <c r="AR33" s="0" t="n">
        <v>0.920748787197946</v>
      </c>
      <c r="AS33" s="0" t="n">
        <v>0.920006357956512</v>
      </c>
      <c r="AT33" s="0" t="n">
        <v>0.919189228459954</v>
      </c>
      <c r="AU33" s="0" t="n">
        <v>0.9182981863666</v>
      </c>
      <c r="AV33" s="0" t="n">
        <v>0.917334038282689</v>
      </c>
      <c r="AW33" s="0" t="n">
        <v>0.916297592309406</v>
      </c>
      <c r="AX33" s="0" t="n">
        <v>0.915189640818738</v>
      </c>
      <c r="AY33" s="0" t="n">
        <v>0.914010945981706</v>
      </c>
      <c r="AZ33" s="0" t="n">
        <v>0.912762231179065</v>
      </c>
    </row>
    <row r="34" customFormat="false" ht="13.8" hidden="false" customHeight="false" outlineLevel="0" collapsed="false">
      <c r="A34" s="0" t="n">
        <v>23</v>
      </c>
      <c r="B34" s="0" t="n">
        <v>0.902505288615696</v>
      </c>
      <c r="C34" s="0" t="n">
        <v>0.903327804972124</v>
      </c>
      <c r="D34" s="0" t="n">
        <v>0.904154292457526</v>
      </c>
      <c r="E34" s="0" t="n">
        <v>0.90498391995878</v>
      </c>
      <c r="F34" s="0" t="n">
        <v>0.905815291245652</v>
      </c>
      <c r="G34" s="0" t="n">
        <v>0.906646509175787</v>
      </c>
      <c r="H34" s="0" t="n">
        <v>0.907475291308175</v>
      </c>
      <c r="I34" s="0" t="n">
        <v>0.908299115996185</v>
      </c>
      <c r="J34" s="0" t="n">
        <v>0.90911537630598</v>
      </c>
      <c r="K34" s="0" t="n">
        <v>0.909921522404252</v>
      </c>
      <c r="L34" s="0" t="n">
        <v>0.910715179172173</v>
      </c>
      <c r="M34" s="0" t="n">
        <v>0.911494232305206</v>
      </c>
      <c r="N34" s="0" t="n">
        <v>0.912256881291988</v>
      </c>
      <c r="O34" s="0" t="n">
        <v>0.913001660655726</v>
      </c>
      <c r="P34" s="0" t="n">
        <v>0.913727431760054</v>
      </c>
      <c r="Q34" s="0" t="n">
        <v>0.914433346915075</v>
      </c>
      <c r="R34" s="0" t="n">
        <v>0.915118786273761</v>
      </c>
      <c r="S34" s="0" t="n">
        <v>0.915783266936438</v>
      </c>
      <c r="T34" s="0" t="n">
        <v>0.91642632361745</v>
      </c>
      <c r="U34" s="0" t="n">
        <v>0.917047361960998</v>
      </c>
      <c r="V34" s="0" t="n">
        <v>0.917645489671237</v>
      </c>
      <c r="W34" s="0" t="n">
        <v>0.918219337138858</v>
      </c>
      <c r="X34" s="0" t="n">
        <v>0.918766887735626</v>
      </c>
      <c r="Y34" s="0" t="n">
        <v>0.919285345849694</v>
      </c>
      <c r="Z34" s="0" t="n">
        <v>0.919771075141342</v>
      </c>
      <c r="AA34" s="0" t="n">
        <v>0.92021963645245</v>
      </c>
      <c r="AB34" s="0" t="n">
        <v>0.920625941696613</v>
      </c>
      <c r="AC34" s="0" t="n">
        <v>0.920984517632149</v>
      </c>
      <c r="AD34" s="0" t="n">
        <v>0.921289846948351</v>
      </c>
      <c r="AE34" s="0" t="n">
        <v>0.921536732286605</v>
      </c>
      <c r="AF34" s="0" t="n">
        <v>0.921720620219025</v>
      </c>
      <c r="AG34" s="0" t="n">
        <v>0.921837830835365</v>
      </c>
      <c r="AH34" s="0" t="n">
        <v>0.921885661603421</v>
      </c>
      <c r="AI34" s="0" t="n">
        <v>0.921862363268278</v>
      </c>
      <c r="AJ34" s="0" t="n">
        <v>0.921767011192858</v>
      </c>
      <c r="AK34" s="0" t="n">
        <v>0.92159931116788</v>
      </c>
      <c r="AL34" s="0" t="n">
        <v>0.921359382678952</v>
      </c>
      <c r="AM34" s="0" t="n">
        <v>0.921047557274882</v>
      </c>
      <c r="AN34" s="0" t="n">
        <v>0.920664219116437</v>
      </c>
      <c r="AO34" s="0" t="n">
        <v>0.920209702505541</v>
      </c>
      <c r="AP34" s="0" t="n">
        <v>0.919684249485888</v>
      </c>
      <c r="AQ34" s="0" t="n">
        <v>0.919088020780762</v>
      </c>
      <c r="AR34" s="0" t="n">
        <v>0.918421145205927</v>
      </c>
      <c r="AS34" s="0" t="n">
        <v>0.917683787370188</v>
      </c>
      <c r="AT34" s="0" t="n">
        <v>0.916876211823975</v>
      </c>
      <c r="AU34" s="0" t="n">
        <v>0.915998824540999</v>
      </c>
      <c r="AV34" s="0" t="n">
        <v>0.915052179570392</v>
      </c>
      <c r="AW34" s="0" t="n">
        <v>0.914036948336798</v>
      </c>
      <c r="AX34" s="0" t="n">
        <v>0.912953858787946</v>
      </c>
      <c r="AY34" s="0" t="n">
        <v>0.911803618739987</v>
      </c>
      <c r="AZ34" s="0" t="n">
        <v>0.910586840768243</v>
      </c>
    </row>
    <row r="35" customFormat="false" ht="13.8" hidden="false" customHeight="false" outlineLevel="0" collapsed="false">
      <c r="A35" s="0" t="n">
        <v>23.25</v>
      </c>
      <c r="B35" s="0" t="n">
        <v>0.901173382252251</v>
      </c>
      <c r="C35" s="0" t="n">
        <v>0.902005343732797</v>
      </c>
      <c r="D35" s="0" t="n">
        <v>0.902842677223096</v>
      </c>
      <c r="E35" s="0" t="n">
        <v>0.903683863729954</v>
      </c>
      <c r="F35" s="0" t="n">
        <v>0.904526526326772</v>
      </c>
      <c r="G35" s="0" t="n">
        <v>0.905367615649468</v>
      </c>
      <c r="H35" s="0" t="n">
        <v>0.906203670488454</v>
      </c>
      <c r="I35" s="0" t="n">
        <v>0.907031098821807</v>
      </c>
      <c r="J35" s="0" t="n">
        <v>0.907846431798583</v>
      </c>
      <c r="K35" s="0" t="n">
        <v>0.908646520799191</v>
      </c>
      <c r="L35" s="0" t="n">
        <v>0.90942866720135</v>
      </c>
      <c r="M35" s="0" t="n">
        <v>0.910190689592442</v>
      </c>
      <c r="N35" s="0" t="n">
        <v>0.910930941437818</v>
      </c>
      <c r="O35" s="0" t="n">
        <v>0.911648294190074</v>
      </c>
      <c r="P35" s="0" t="n">
        <v>0.912342098397452</v>
      </c>
      <c r="Q35" s="0" t="n">
        <v>0.913012130446118</v>
      </c>
      <c r="R35" s="0" t="n">
        <v>0.913658526499847</v>
      </c>
      <c r="S35" s="0" t="n">
        <v>0.914281698842986</v>
      </c>
      <c r="T35" s="0" t="n">
        <v>0.914882224003197</v>
      </c>
      <c r="U35" s="0" t="n">
        <v>0.915460688062194</v>
      </c>
      <c r="V35" s="0" t="n">
        <v>0.916017474764721</v>
      </c>
      <c r="W35" s="0" t="n">
        <v>0.916552489690731</v>
      </c>
      <c r="X35" s="0" t="n">
        <v>0.917064832105206</v>
      </c>
      <c r="Y35" s="0" t="n">
        <v>0.917552455772141</v>
      </c>
      <c r="Z35" s="0" t="n">
        <v>0.918011895142512</v>
      </c>
      <c r="AA35" s="0" t="n">
        <v>0.91843815864016</v>
      </c>
      <c r="AB35" s="0" t="n">
        <v>0.918824884387612</v>
      </c>
      <c r="AC35" s="0" t="n">
        <v>0.91916479933839</v>
      </c>
      <c r="AD35" s="0" t="n">
        <v>0.919450427298467</v>
      </c>
      <c r="AE35" s="0" t="n">
        <v>0.919674893037315</v>
      </c>
      <c r="AF35" s="0" t="n">
        <v>0.919832621097702</v>
      </c>
      <c r="AG35" s="0" t="n">
        <v>0.919919760088751</v>
      </c>
      <c r="AH35" s="0" t="n">
        <v>0.919934260549418</v>
      </c>
      <c r="AI35" s="0" t="n">
        <v>0.91987564515412</v>
      </c>
      <c r="AJ35" s="0" t="n">
        <v>0.919744583659467</v>
      </c>
      <c r="AK35" s="0" t="n">
        <v>0.919542402228361</v>
      </c>
      <c r="AL35" s="0" t="n">
        <v>0.919270630834032</v>
      </c>
      <c r="AM35" s="0" t="n">
        <v>0.918930650253439</v>
      </c>
      <c r="AN35" s="0" t="n">
        <v>0.918523463393868</v>
      </c>
      <c r="AO35" s="0" t="n">
        <v>0.918049593027548</v>
      </c>
      <c r="AP35" s="0" t="n">
        <v>0.917509097011146</v>
      </c>
      <c r="AQ35" s="0" t="n">
        <v>0.916901685049005</v>
      </c>
      <c r="AR35" s="0" t="n">
        <v>0.91622691087428</v>
      </c>
      <c r="AS35" s="0" t="n">
        <v>0.915484398872962</v>
      </c>
      <c r="AT35" s="0" t="n">
        <v>0.914674050723814</v>
      </c>
      <c r="AU35" s="0" t="n">
        <v>0.913796176051398</v>
      </c>
      <c r="AV35" s="0" t="n">
        <v>0.912851509462151</v>
      </c>
      <c r="AW35" s="0" t="n">
        <v>0.911841110935464</v>
      </c>
      <c r="AX35" s="0" t="n">
        <v>0.910766182467477</v>
      </c>
      <c r="AY35" s="0" t="n">
        <v>0.909627854460475</v>
      </c>
      <c r="AZ35" s="0" t="n">
        <v>0.908426993824755</v>
      </c>
    </row>
    <row r="36" customFormat="false" ht="13.8" hidden="false" customHeight="false" outlineLevel="0" collapsed="false">
      <c r="A36" s="0" t="n">
        <v>23.5</v>
      </c>
      <c r="B36" s="0" t="n">
        <v>0.899787729704406</v>
      </c>
      <c r="C36" s="0" t="n">
        <v>0.900616218629494</v>
      </c>
      <c r="D36" s="0" t="n">
        <v>0.901450484726401</v>
      </c>
      <c r="E36" s="0" t="n">
        <v>0.902288730037039</v>
      </c>
      <c r="F36" s="0" t="n">
        <v>0.903127880669926</v>
      </c>
      <c r="G36" s="0" t="n">
        <v>0.90396396843484</v>
      </c>
      <c r="H36" s="0" t="n">
        <v>0.904792622402436</v>
      </c>
      <c r="I36" s="0" t="n">
        <v>0.905609537000466</v>
      </c>
      <c r="J36" s="0" t="n">
        <v>0.906410825318675</v>
      </c>
      <c r="K36" s="0" t="n">
        <v>0.907193225429469</v>
      </c>
      <c r="L36" s="0" t="n">
        <v>0.907954174852724</v>
      </c>
      <c r="M36" s="0" t="n">
        <v>0.9086917920218</v>
      </c>
      <c r="N36" s="0" t="n">
        <v>0.909404807189982</v>
      </c>
      <c r="O36" s="0" t="n">
        <v>0.910092477683384</v>
      </c>
      <c r="P36" s="0" t="n">
        <v>0.910754511445816</v>
      </c>
      <c r="Q36" s="0" t="n">
        <v>0.911391012397032</v>
      </c>
      <c r="R36" s="0" t="n">
        <v>0.912002451902783</v>
      </c>
      <c r="S36" s="0" t="n">
        <v>0.912589661286669</v>
      </c>
      <c r="T36" s="0" t="n">
        <v>0.913153828740564</v>
      </c>
      <c r="U36" s="0" t="n">
        <v>0.913696468605076</v>
      </c>
      <c r="V36" s="0" t="n">
        <v>0.914219312242543</v>
      </c>
      <c r="W36" s="0" t="n">
        <v>0.914724052792893</v>
      </c>
      <c r="X36" s="0" t="n">
        <v>0.915211874659399</v>
      </c>
      <c r="Y36" s="0" t="n">
        <v>0.915682736888482</v>
      </c>
      <c r="Z36" s="0" t="n">
        <v>0.916134484689072</v>
      </c>
      <c r="AA36" s="0" t="n">
        <v>0.916562035373624</v>
      </c>
      <c r="AB36" s="0" t="n">
        <v>0.91695705019692</v>
      </c>
      <c r="AC36" s="0" t="n">
        <v>0.917308501774865</v>
      </c>
      <c r="AD36" s="0" t="n">
        <v>0.91760423884792</v>
      </c>
      <c r="AE36" s="0" t="n">
        <v>0.917833122145521</v>
      </c>
      <c r="AF36" s="0" t="n">
        <v>0.917986921560867</v>
      </c>
      <c r="AG36" s="0" t="n">
        <v>0.918061265293962</v>
      </c>
      <c r="AH36" s="0" t="n">
        <v>0.918055451938304</v>
      </c>
      <c r="AI36" s="0" t="n">
        <v>0.917971463272414</v>
      </c>
      <c r="AJ36" s="0" t="n">
        <v>0.917812716370599</v>
      </c>
      <c r="AK36" s="0" t="n">
        <v>0.917582971695787</v>
      </c>
      <c r="AL36" s="0" t="n">
        <v>0.917285574474353</v>
      </c>
      <c r="AM36" s="0" t="n">
        <v>0.916923022173831</v>
      </c>
      <c r="AN36" s="0" t="n">
        <v>0.91649677414708</v>
      </c>
      <c r="AO36" s="0" t="n">
        <v>0.916007226041284</v>
      </c>
      <c r="AP36" s="0" t="n">
        <v>0.915453817771874</v>
      </c>
      <c r="AQ36" s="0" t="n">
        <v>0.91483528958848</v>
      </c>
      <c r="AR36" s="0" t="n">
        <v>0.914150108454942</v>
      </c>
      <c r="AS36" s="0" t="n">
        <v>0.913397028881213</v>
      </c>
      <c r="AT36" s="0" t="n">
        <v>0.912575643135255</v>
      </c>
      <c r="AU36" s="0" t="n">
        <v>0.911686699123122</v>
      </c>
      <c r="AV36" s="0" t="n">
        <v>0.910732022595514</v>
      </c>
      <c r="AW36" s="0" t="n">
        <v>0.909714072592875</v>
      </c>
      <c r="AX36" s="0" t="n">
        <v>0.908635341849454</v>
      </c>
      <c r="AY36" s="0" t="n">
        <v>0.907497844685203</v>
      </c>
      <c r="AZ36" s="0" t="n">
        <v>0.906302821137876</v>
      </c>
    </row>
    <row r="37" customFormat="false" ht="13.8" hidden="false" customHeight="false" outlineLevel="0" collapsed="false">
      <c r="A37" s="0" t="n">
        <v>23.75</v>
      </c>
      <c r="B37" s="0" t="n">
        <v>0.898291985071766</v>
      </c>
      <c r="C37" s="0" t="n">
        <v>0.899109887699928</v>
      </c>
      <c r="D37" s="0" t="n">
        <v>0.899932748852712</v>
      </c>
      <c r="E37" s="0" t="n">
        <v>0.900759202756472</v>
      </c>
      <c r="F37" s="0" t="n">
        <v>0.901586089795929</v>
      </c>
      <c r="G37" s="0" t="n">
        <v>0.902409041917829</v>
      </c>
      <c r="H37" s="0" t="n">
        <v>0.90322324784632</v>
      </c>
      <c r="I37" s="0" t="n">
        <v>0.904024126399724</v>
      </c>
      <c r="J37" s="0" t="n">
        <v>0.904807756863047</v>
      </c>
      <c r="K37" s="0" t="n">
        <v>0.905571052348729</v>
      </c>
      <c r="L37" s="0" t="n">
        <v>0.906311743294953</v>
      </c>
      <c r="M37" s="0" t="n">
        <v>0.907028257400933</v>
      </c>
      <c r="N37" s="0" t="n">
        <v>0.907719565568831</v>
      </c>
      <c r="O37" s="0" t="n">
        <v>0.908385038243204</v>
      </c>
      <c r="P37" s="0" t="n">
        <v>0.909024337082407</v>
      </c>
      <c r="Q37" s="0" t="n">
        <v>0.909637356448949</v>
      </c>
      <c r="R37" s="0" t="n">
        <v>0.910224225447126</v>
      </c>
      <c r="S37" s="0" t="n">
        <v>0.910785379367615</v>
      </c>
      <c r="T37" s="0" t="n">
        <v>0.911321703388055</v>
      </c>
      <c r="U37" s="0" t="n">
        <v>0.911834734443243</v>
      </c>
      <c r="V37" s="0" t="n">
        <v>0.912326871942804</v>
      </c>
      <c r="W37" s="0" t="n">
        <v>0.912801486347636</v>
      </c>
      <c r="X37" s="0" t="n">
        <v>0.913262722096652</v>
      </c>
      <c r="Y37" s="0" t="n">
        <v>0.913714691043504</v>
      </c>
      <c r="Z37" s="0" t="n">
        <v>0.914159749763354</v>
      </c>
      <c r="AA37" s="0" t="n">
        <v>0.914595878638518</v>
      </c>
      <c r="AB37" s="0" t="n">
        <v>0.915014036893086</v>
      </c>
      <c r="AC37" s="0" t="n">
        <v>0.915397399824382</v>
      </c>
      <c r="AD37" s="0" t="n">
        <v>0.915724270424212</v>
      </c>
      <c r="AE37" s="0" t="n">
        <v>0.915974146916051</v>
      </c>
      <c r="AF37" s="0" t="n">
        <v>0.916133574518535</v>
      </c>
      <c r="AG37" s="0" t="n">
        <v>0.916198379882138</v>
      </c>
      <c r="AH37" s="0" t="n">
        <v>0.916171893941515</v>
      </c>
      <c r="AI37" s="0" t="n">
        <v>0.916061351038758</v>
      </c>
      <c r="AJ37" s="0" t="n">
        <v>0.915874709148325</v>
      </c>
      <c r="AK37" s="0" t="n">
        <v>0.915618793426758</v>
      </c>
      <c r="AL37" s="0" t="n">
        <v>0.915298593835236</v>
      </c>
      <c r="AM37" s="0" t="n">
        <v>0.91491720385453</v>
      </c>
      <c r="AN37" s="0" t="n">
        <v>0.914475967395319</v>
      </c>
      <c r="AO37" s="0" t="n">
        <v>0.913974593268148</v>
      </c>
      <c r="AP37" s="0" t="n">
        <v>0.913411197661574</v>
      </c>
      <c r="AQ37" s="0" t="n">
        <v>0.912782461642942</v>
      </c>
      <c r="AR37" s="0" t="n">
        <v>0.912084308209944</v>
      </c>
      <c r="AS37" s="0" t="n">
        <v>0.91131344062335</v>
      </c>
      <c r="AT37" s="0" t="n">
        <v>0.910469351354978</v>
      </c>
      <c r="AU37" s="0" t="n">
        <v>0.909555377423188</v>
      </c>
      <c r="AV37" s="0" t="n">
        <v>0.908577598523929</v>
      </c>
      <c r="AW37" s="0" t="n">
        <v>0.907542289993565</v>
      </c>
      <c r="AX37" s="0" t="n">
        <v>0.906453887002392</v>
      </c>
      <c r="AY37" s="0" t="n">
        <v>0.90531446062093</v>
      </c>
      <c r="AZ37" s="0" t="n">
        <v>0.904124236049219</v>
      </c>
    </row>
    <row r="38" customFormat="false" ht="13.8" hidden="false" customHeight="false" outlineLevel="0" collapsed="false">
      <c r="A38" s="0" t="n">
        <v>24</v>
      </c>
      <c r="B38" s="0" t="n">
        <v>0.896695148181445</v>
      </c>
      <c r="C38" s="0" t="n">
        <v>0.897500495189938</v>
      </c>
      <c r="D38" s="0" t="n">
        <v>0.89830866830163</v>
      </c>
      <c r="E38" s="0" t="n">
        <v>0.899119538780879</v>
      </c>
      <c r="F38" s="0" t="n">
        <v>0.899930671656469</v>
      </c>
      <c r="G38" s="0" t="n">
        <v>0.90073797254698</v>
      </c>
      <c r="H38" s="0" t="n">
        <v>0.901536675127555</v>
      </c>
      <c r="I38" s="0" t="n">
        <v>0.902322215141696</v>
      </c>
      <c r="J38" s="0" t="n">
        <v>0.903090752793305</v>
      </c>
      <c r="K38" s="0" t="n">
        <v>0.903839343089446</v>
      </c>
      <c r="L38" s="0" t="n">
        <v>0.904565872107719</v>
      </c>
      <c r="M38" s="0" t="n">
        <v>0.905268884379231</v>
      </c>
      <c r="N38" s="0" t="n">
        <v>0.905947385890862</v>
      </c>
      <c r="O38" s="0" t="n">
        <v>0.906600665266459</v>
      </c>
      <c r="P38" s="0" t="n">
        <v>0.907228149930718</v>
      </c>
      <c r="Q38" s="0" t="n">
        <v>0.907829306098144</v>
      </c>
      <c r="R38" s="0" t="n">
        <v>0.908403599191173</v>
      </c>
      <c r="S38" s="0" t="n">
        <v>0.908950551780193</v>
      </c>
      <c r="T38" s="0" t="n">
        <v>0.909469954867211</v>
      </c>
      <c r="U38" s="0" t="n">
        <v>0.909962270663861</v>
      </c>
      <c r="V38" s="0" t="n">
        <v>0.910429199124478</v>
      </c>
      <c r="W38" s="0" t="n">
        <v>0.910874316028452</v>
      </c>
      <c r="X38" s="0" t="n">
        <v>0.911303609746158</v>
      </c>
      <c r="Y38" s="0" t="n">
        <v>0.911725487882043</v>
      </c>
      <c r="Z38" s="0" t="n">
        <v>0.912149313585255</v>
      </c>
      <c r="AA38" s="0" t="n">
        <v>0.9125811412299</v>
      </c>
      <c r="AB38" s="0" t="n">
        <v>0.913016392777642</v>
      </c>
      <c r="AC38" s="0" t="n">
        <v>0.913433322490387</v>
      </c>
      <c r="AD38" s="0" t="n">
        <v>0.913795412859961</v>
      </c>
      <c r="AE38" s="0" t="n">
        <v>0.914065944271182</v>
      </c>
      <c r="AF38" s="0" t="n">
        <v>0.914224122300183</v>
      </c>
      <c r="AG38" s="0" t="n">
        <v>0.91426926813571</v>
      </c>
      <c r="AH38" s="0" t="n">
        <v>0.914213356783807</v>
      </c>
      <c r="AI38" s="0" t="n">
        <v>0.914071514433203</v>
      </c>
      <c r="AJ38" s="0" t="n">
        <v>0.913856470446309</v>
      </c>
      <c r="AK38" s="0" t="n">
        <v>0.913576984332731</v>
      </c>
      <c r="AL38" s="0" t="n">
        <v>0.913238266631114</v>
      </c>
      <c r="AM38" s="0" t="n">
        <v>0.912842910042241</v>
      </c>
      <c r="AN38" s="0" t="n">
        <v>0.912391627182705</v>
      </c>
      <c r="AO38" s="0" t="n">
        <v>0.911883465478725</v>
      </c>
      <c r="AP38" s="0" t="n">
        <v>0.911315277023792</v>
      </c>
      <c r="AQ38" s="0" t="n">
        <v>0.910680513679668</v>
      </c>
      <c r="AR38" s="0" t="n">
        <v>0.909968651544303</v>
      </c>
      <c r="AS38" s="0" t="n">
        <v>0.909168901251062</v>
      </c>
      <c r="AT38" s="0" t="n">
        <v>0.908280398467526</v>
      </c>
      <c r="AU38" s="0" t="n">
        <v>0.90731870240333</v>
      </c>
      <c r="AV38" s="0" t="n">
        <v>0.906305261077127</v>
      </c>
      <c r="AW38" s="0" t="n">
        <v>0.905252223399453</v>
      </c>
      <c r="AX38" s="0" t="n">
        <v>0.904160541705286</v>
      </c>
      <c r="AY38" s="0" t="n">
        <v>0.903026259190031</v>
      </c>
      <c r="AZ38" s="0" t="n">
        <v>0.901845192176148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4154</TotalTime>
  <Application>LibreOffice/6.0.7.3$Windows_X86_64 LibreOffice_project/dc89aa7a9eabfd848af146d5086077aeed2ae4a5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2018-02-17T17:26:50Z</dcterms:created>
  <dc:creator>Michel Sabourin</dc:creator>
  <dc:description/>
  <cp:keywords>Transitoire Transitoire turbine transient</cp:keywords>
  <dc:language>fr-CA</dc:language>
  <cp:lastModifiedBy>Michel Sabourin</cp:lastModifiedBy>
  <cp:lastPrinted>2018-02-18T13:00:28Z</cp:lastPrinted>
  <dcterms:modified xsi:type="dcterms:W3CDTF">2022-03-08T16:01:28Z</dcterms:modified>
  <cp:revision>55</cp:revision>
  <dc:subject/>
  <dc:title>Feuille de calcul d'un transitoire d'un groupe turbine alternateur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