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on disque\Travail\Cours ETS\Cours 2022\Cours09\Moodle\"/>
    </mc:Choice>
  </mc:AlternateContent>
  <xr:revisionPtr revIDLastSave="0" documentId="13_ncr:20001_{337DAD42-57A0-40C9-A944-0E64F15115E3}" xr6:coauthVersionLast="47" xr6:coauthVersionMax="47" xr10:uidLastSave="{00000000-0000-0000-0000-000000000000}"/>
  <bookViews>
    <workbookView xWindow="47880" yWindow="-120" windowWidth="29040" windowHeight="16440" tabRatio="500" xr2:uid="{00000000-000D-0000-FFFF-FFFF00000000}"/>
  </bookViews>
  <sheets>
    <sheet name="Prise de charge" sheetId="1" r:id="rId1"/>
    <sheet name="Transitoires" sheetId="2" r:id="rId2"/>
    <sheet name="Débit" sheetId="3" r:id="rId3"/>
    <sheet name="Rendement" sheetId="4" r:id="rId4"/>
  </sheets>
  <externalReferences>
    <externalReference r:id="rId5"/>
  </externalReferences>
  <definedNames>
    <definedName name="Ac">Transitoires!$E$12</definedName>
    <definedName name="c_">Transitoires!$B$14</definedName>
    <definedName name="D">'Prise de charge'!$C$2</definedName>
    <definedName name="Dc">Transitoires!$B$12</definedName>
    <definedName name="Dr">Transitoires!$B$11</definedName>
    <definedName name="g">Transitoires!$B$4</definedName>
    <definedName name="g0">Transitoires!$B$9</definedName>
    <definedName name="H">'Prise de charge'!$C$3</definedName>
    <definedName name="H0">Transitoires!$B$7</definedName>
    <definedName name="I">Transitoires!$B$17</definedName>
    <definedName name="L_">Transitoires!$B$13</definedName>
    <definedName name="L_c">Transitoires!$E$14</definedName>
    <definedName name="n0">Transitoires!$B$10</definedName>
    <definedName name="ntpm">'Prise de charge'!$C$6</definedName>
    <definedName name="q">Transitoires!$B$21</definedName>
    <definedName name="Q0">Transitoires!$B$8</definedName>
    <definedName name="t2lsc">Transitoires!$E$14</definedName>
    <definedName name="tp">Transitoires!$B$15</definedName>
    <definedName name="V">Transitoires!$H$12</definedName>
    <definedName name="Δη">Transitoires!$B$16</definedName>
    <definedName name="ρ">Transitoires!$B$3</definedName>
  </definedNames>
  <calcPr calcId="18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N267" i="2" l="1"/>
  <c r="G267" i="2"/>
  <c r="N266" i="2"/>
  <c r="I266" i="2"/>
  <c r="G266" i="2"/>
  <c r="N265" i="2"/>
  <c r="I265" i="2"/>
  <c r="G265" i="2"/>
  <c r="N264" i="2"/>
  <c r="I264" i="2"/>
  <c r="G264" i="2"/>
  <c r="N263" i="2"/>
  <c r="I263" i="2"/>
  <c r="G263" i="2"/>
  <c r="N262" i="2"/>
  <c r="I262" i="2"/>
  <c r="G262" i="2"/>
  <c r="N261" i="2"/>
  <c r="I261" i="2"/>
  <c r="G261" i="2"/>
  <c r="N260" i="2"/>
  <c r="I260" i="2"/>
  <c r="G260" i="2"/>
  <c r="N259" i="2"/>
  <c r="I259" i="2"/>
  <c r="G259" i="2"/>
  <c r="N258" i="2"/>
  <c r="I258" i="2"/>
  <c r="G258" i="2"/>
  <c r="N257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R207" i="2"/>
  <c r="L207" i="2"/>
  <c r="G207" i="2"/>
  <c r="D207" i="2"/>
  <c r="R206" i="2"/>
  <c r="L206" i="2"/>
  <c r="F206" i="2"/>
  <c r="G206" i="2" s="1"/>
  <c r="E206" i="2"/>
  <c r="D206" i="2"/>
  <c r="R205" i="2"/>
  <c r="L205" i="2"/>
  <c r="F205" i="2"/>
  <c r="G205" i="2" s="1"/>
  <c r="E205" i="2"/>
  <c r="D205" i="2"/>
  <c r="R204" i="2"/>
  <c r="L204" i="2"/>
  <c r="F204" i="2"/>
  <c r="G204" i="2" s="1"/>
  <c r="E204" i="2"/>
  <c r="D204" i="2"/>
  <c r="R203" i="2"/>
  <c r="L203" i="2"/>
  <c r="G203" i="2"/>
  <c r="F203" i="2"/>
  <c r="E203" i="2"/>
  <c r="D203" i="2"/>
  <c r="N194" i="2"/>
  <c r="K194" i="2"/>
  <c r="I194" i="2"/>
  <c r="G194" i="2"/>
  <c r="N193" i="2"/>
  <c r="K193" i="2"/>
  <c r="I193" i="2"/>
  <c r="G193" i="2"/>
  <c r="N192" i="2"/>
  <c r="K192" i="2"/>
  <c r="I192" i="2"/>
  <c r="G192" i="2"/>
  <c r="N191" i="2"/>
  <c r="I191" i="2"/>
  <c r="G191" i="2"/>
  <c r="I190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R177" i="2"/>
  <c r="L177" i="2"/>
  <c r="R176" i="2"/>
  <c r="L176" i="2"/>
  <c r="E177" i="2" s="1"/>
  <c r="G176" i="2"/>
  <c r="E176" i="2"/>
  <c r="I171" i="2"/>
  <c r="G171" i="2"/>
  <c r="I170" i="2"/>
  <c r="G170" i="2"/>
  <c r="I169" i="2"/>
  <c r="G169" i="2"/>
  <c r="I168" i="2"/>
  <c r="G168" i="2"/>
  <c r="I167" i="2"/>
  <c r="G167" i="2"/>
  <c r="I166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R154" i="2"/>
  <c r="L154" i="2"/>
  <c r="G154" i="2"/>
  <c r="E154" i="2"/>
  <c r="R153" i="2"/>
  <c r="L153" i="2"/>
  <c r="G153" i="2"/>
  <c r="E153" i="2"/>
  <c r="F88" i="2"/>
  <c r="F52" i="2"/>
  <c r="F32" i="2"/>
  <c r="E14" i="2"/>
  <c r="E12" i="2"/>
  <c r="D46" i="2" s="1"/>
  <c r="E10" i="2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J14" i="1"/>
  <c r="J15" i="1"/>
  <c r="J16" i="1"/>
  <c r="J13" i="1"/>
  <c r="C12" i="1"/>
  <c r="C14" i="1"/>
  <c r="C16" i="1"/>
  <c r="C18" i="1"/>
  <c r="C20" i="1"/>
  <c r="C22" i="1"/>
  <c r="C24" i="1"/>
  <c r="C26" i="1"/>
  <c r="C28" i="1"/>
  <c r="C30" i="1"/>
  <c r="C32" i="1"/>
  <c r="C34" i="1"/>
  <c r="C36" i="1"/>
  <c r="C38" i="1"/>
  <c r="C40" i="1"/>
  <c r="C42" i="1"/>
  <c r="C44" i="1"/>
  <c r="C46" i="1"/>
  <c r="C48" i="1"/>
  <c r="C50" i="1"/>
  <c r="C52" i="1"/>
  <c r="C54" i="1"/>
  <c r="C56" i="1"/>
  <c r="C58" i="1"/>
  <c r="C60" i="1"/>
  <c r="C62" i="1"/>
  <c r="C64" i="1"/>
  <c r="C66" i="1"/>
  <c r="C68" i="1"/>
  <c r="C70" i="1"/>
  <c r="C72" i="1"/>
  <c r="C74" i="1"/>
  <c r="C76" i="1"/>
  <c r="C78" i="1"/>
  <c r="C80" i="1"/>
  <c r="C82" i="1"/>
  <c r="C84" i="1"/>
  <c r="C86" i="1"/>
  <c r="C88" i="1"/>
  <c r="C90" i="1"/>
  <c r="C92" i="1"/>
  <c r="C94" i="1"/>
  <c r="C96" i="1"/>
  <c r="D12" i="1"/>
  <c r="D14" i="1"/>
  <c r="D16" i="1"/>
  <c r="D18" i="1"/>
  <c r="D20" i="1"/>
  <c r="D22" i="1"/>
  <c r="D24" i="1"/>
  <c r="D26" i="1"/>
  <c r="D28" i="1"/>
  <c r="D30" i="1"/>
  <c r="D32" i="1"/>
  <c r="D34" i="1"/>
  <c r="D36" i="1"/>
  <c r="D38" i="1"/>
  <c r="D40" i="1"/>
  <c r="D42" i="1"/>
  <c r="D44" i="1"/>
  <c r="D46" i="1"/>
  <c r="D48" i="1"/>
  <c r="D50" i="1"/>
  <c r="D52" i="1"/>
  <c r="D54" i="1"/>
  <c r="D56" i="1"/>
  <c r="D58" i="1"/>
  <c r="D60" i="1"/>
  <c r="D62" i="1"/>
  <c r="D64" i="1"/>
  <c r="D66" i="1"/>
  <c r="D68" i="1"/>
  <c r="D70" i="1"/>
  <c r="D72" i="1"/>
  <c r="D74" i="1"/>
  <c r="D76" i="1"/>
  <c r="D78" i="1"/>
  <c r="D80" i="1"/>
  <c r="D82" i="1"/>
  <c r="D84" i="1"/>
  <c r="D86" i="1"/>
  <c r="D88" i="1"/>
  <c r="D90" i="1"/>
  <c r="D92" i="1"/>
  <c r="D94" i="1"/>
  <c r="D96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C13" i="1"/>
  <c r="C15" i="1"/>
  <c r="C17" i="1"/>
  <c r="C19" i="1"/>
  <c r="C21" i="1"/>
  <c r="C23" i="1"/>
  <c r="C25" i="1"/>
  <c r="C27" i="1"/>
  <c r="C29" i="1"/>
  <c r="C31" i="1"/>
  <c r="C33" i="1"/>
  <c r="C35" i="1"/>
  <c r="C37" i="1"/>
  <c r="C39" i="1"/>
  <c r="C41" i="1"/>
  <c r="C43" i="1"/>
  <c r="C45" i="1"/>
  <c r="C47" i="1"/>
  <c r="C49" i="1"/>
  <c r="C51" i="1"/>
  <c r="C53" i="1"/>
  <c r="C55" i="1"/>
  <c r="C57" i="1"/>
  <c r="C59" i="1"/>
  <c r="C61" i="1"/>
  <c r="C63" i="1"/>
  <c r="C65" i="1"/>
  <c r="C67" i="1"/>
  <c r="C69" i="1"/>
  <c r="C71" i="1"/>
  <c r="C73" i="1"/>
  <c r="C75" i="1"/>
  <c r="C77" i="1"/>
  <c r="C79" i="1"/>
  <c r="C81" i="1"/>
  <c r="C83" i="1"/>
  <c r="C85" i="1"/>
  <c r="C87" i="1"/>
  <c r="C89" i="1"/>
  <c r="C91" i="1"/>
  <c r="C93" i="1"/>
  <c r="C95" i="1"/>
  <c r="C97" i="1"/>
  <c r="D13" i="1"/>
  <c r="D17" i="1"/>
  <c r="D21" i="1"/>
  <c r="D25" i="1"/>
  <c r="D29" i="1"/>
  <c r="D33" i="1"/>
  <c r="D37" i="1"/>
  <c r="D41" i="1"/>
  <c r="D45" i="1"/>
  <c r="D49" i="1"/>
  <c r="D53" i="1"/>
  <c r="D57" i="1"/>
  <c r="D61" i="1"/>
  <c r="D65" i="1"/>
  <c r="D69" i="1"/>
  <c r="D73" i="1"/>
  <c r="D75" i="1"/>
  <c r="D83" i="1"/>
  <c r="D91" i="1"/>
  <c r="D97" i="1"/>
  <c r="D77" i="1"/>
  <c r="D85" i="1"/>
  <c r="D93" i="1"/>
  <c r="D89" i="1"/>
  <c r="D79" i="1"/>
  <c r="D87" i="1"/>
  <c r="D95" i="1"/>
  <c r="D81" i="1"/>
  <c r="D11" i="1"/>
  <c r="C11" i="1"/>
  <c r="M177" i="2"/>
  <c r="M181" i="2"/>
  <c r="M185" i="2"/>
  <c r="M189" i="2"/>
  <c r="M184" i="2"/>
  <c r="M178" i="2"/>
  <c r="M182" i="2"/>
  <c r="M186" i="2"/>
  <c r="M190" i="2"/>
  <c r="M188" i="2"/>
  <c r="M179" i="2"/>
  <c r="M183" i="2"/>
  <c r="M187" i="2"/>
  <c r="M180" i="2"/>
  <c r="M176" i="2"/>
  <c r="H177" i="2"/>
  <c r="H181" i="2"/>
  <c r="H185" i="2"/>
  <c r="H189" i="2"/>
  <c r="H178" i="2"/>
  <c r="H182" i="2"/>
  <c r="H186" i="2"/>
  <c r="H180" i="2"/>
  <c r="H188" i="2"/>
  <c r="H179" i="2"/>
  <c r="H183" i="2"/>
  <c r="H187" i="2"/>
  <c r="H184" i="2"/>
  <c r="H176" i="2"/>
  <c r="M154" i="2"/>
  <c r="M158" i="2"/>
  <c r="M162" i="2"/>
  <c r="M166" i="2"/>
  <c r="M165" i="2"/>
  <c r="M155" i="2"/>
  <c r="M159" i="2"/>
  <c r="M163" i="2"/>
  <c r="M161" i="2"/>
  <c r="M156" i="2"/>
  <c r="M160" i="2"/>
  <c r="M164" i="2"/>
  <c r="M157" i="2"/>
  <c r="M153" i="2"/>
  <c r="H154" i="2"/>
  <c r="H158" i="2"/>
  <c r="H162" i="2"/>
  <c r="H165" i="2"/>
  <c r="H155" i="2"/>
  <c r="H159" i="2"/>
  <c r="H163" i="2"/>
  <c r="H157" i="2"/>
  <c r="H156" i="2"/>
  <c r="H160" i="2"/>
  <c r="H164" i="2"/>
  <c r="H161" i="2"/>
  <c r="H153" i="2"/>
  <c r="M204" i="2"/>
  <c r="M208" i="2"/>
  <c r="M212" i="2"/>
  <c r="M216" i="2"/>
  <c r="M220" i="2"/>
  <c r="M224" i="2"/>
  <c r="M228" i="2"/>
  <c r="M232" i="2"/>
  <c r="M236" i="2"/>
  <c r="M240" i="2"/>
  <c r="M244" i="2"/>
  <c r="M248" i="2"/>
  <c r="M252" i="2"/>
  <c r="M256" i="2"/>
  <c r="M207" i="2"/>
  <c r="M223" i="2"/>
  <c r="M231" i="2"/>
  <c r="M243" i="2"/>
  <c r="M255" i="2"/>
  <c r="M205" i="2"/>
  <c r="M209" i="2"/>
  <c r="M213" i="2"/>
  <c r="M217" i="2"/>
  <c r="M221" i="2"/>
  <c r="M225" i="2"/>
  <c r="M229" i="2"/>
  <c r="M233" i="2"/>
  <c r="M237" i="2"/>
  <c r="M241" i="2"/>
  <c r="M245" i="2"/>
  <c r="M249" i="2"/>
  <c r="M253" i="2"/>
  <c r="M211" i="2"/>
  <c r="M235" i="2"/>
  <c r="M247" i="2"/>
  <c r="M206" i="2"/>
  <c r="M210" i="2"/>
  <c r="M214" i="2"/>
  <c r="M218" i="2"/>
  <c r="M222" i="2"/>
  <c r="M226" i="2"/>
  <c r="M230" i="2"/>
  <c r="M234" i="2"/>
  <c r="M238" i="2"/>
  <c r="M242" i="2"/>
  <c r="M246" i="2"/>
  <c r="M250" i="2"/>
  <c r="M254" i="2"/>
  <c r="M215" i="2"/>
  <c r="M219" i="2"/>
  <c r="M227" i="2"/>
  <c r="M239" i="2"/>
  <c r="M251" i="2"/>
  <c r="H204" i="2"/>
  <c r="H208" i="2"/>
  <c r="H212" i="2"/>
  <c r="H216" i="2"/>
  <c r="H220" i="2"/>
  <c r="H224" i="2"/>
  <c r="H228" i="2"/>
  <c r="H232" i="2"/>
  <c r="H236" i="2"/>
  <c r="H240" i="2"/>
  <c r="H244" i="2"/>
  <c r="H248" i="2"/>
  <c r="H252" i="2"/>
  <c r="H256" i="2"/>
  <c r="H215" i="2"/>
  <c r="H205" i="2"/>
  <c r="H209" i="2"/>
  <c r="H213" i="2"/>
  <c r="H217" i="2"/>
  <c r="H221" i="2"/>
  <c r="H225" i="2"/>
  <c r="H229" i="2"/>
  <c r="H233" i="2"/>
  <c r="H237" i="2"/>
  <c r="H241" i="2"/>
  <c r="H245" i="2"/>
  <c r="H249" i="2"/>
  <c r="H253" i="2"/>
  <c r="H257" i="2"/>
  <c r="H207" i="2"/>
  <c r="H219" i="2"/>
  <c r="H227" i="2"/>
  <c r="H235" i="2"/>
  <c r="H243" i="2"/>
  <c r="H251" i="2"/>
  <c r="H206" i="2"/>
  <c r="H210" i="2"/>
  <c r="H214" i="2"/>
  <c r="H218" i="2"/>
  <c r="H222" i="2"/>
  <c r="H226" i="2"/>
  <c r="H230" i="2"/>
  <c r="H234" i="2"/>
  <c r="H238" i="2"/>
  <c r="H242" i="2"/>
  <c r="H246" i="2"/>
  <c r="H250" i="2"/>
  <c r="H254" i="2"/>
  <c r="H211" i="2"/>
  <c r="H223" i="2"/>
  <c r="H231" i="2"/>
  <c r="H239" i="2"/>
  <c r="H247" i="2"/>
  <c r="H255" i="2"/>
  <c r="M203" i="2"/>
  <c r="H203" i="2"/>
  <c r="L16" i="1" l="1"/>
  <c r="L15" i="1"/>
  <c r="L14" i="1"/>
  <c r="L13" i="1"/>
  <c r="L18" i="1" s="1"/>
  <c r="E81" i="1"/>
  <c r="E95" i="1"/>
  <c r="E87" i="1"/>
  <c r="E79" i="1"/>
  <c r="E89" i="1"/>
  <c r="E93" i="1"/>
  <c r="E85" i="1"/>
  <c r="E77" i="1"/>
  <c r="E97" i="1"/>
  <c r="E91" i="1"/>
  <c r="E83" i="1"/>
  <c r="E75" i="1"/>
  <c r="E73" i="1"/>
  <c r="E69" i="1"/>
  <c r="E65" i="1"/>
  <c r="E61" i="1"/>
  <c r="E57" i="1"/>
  <c r="E53" i="1"/>
  <c r="E49" i="1"/>
  <c r="E45" i="1"/>
  <c r="E41" i="1"/>
  <c r="E37" i="1"/>
  <c r="E33" i="1"/>
  <c r="E29" i="1"/>
  <c r="E25" i="1"/>
  <c r="E21" i="1"/>
  <c r="E17" i="1"/>
  <c r="E13" i="1"/>
  <c r="F97" i="1"/>
  <c r="F95" i="1"/>
  <c r="F93" i="1"/>
  <c r="F91" i="1"/>
  <c r="F89" i="1"/>
  <c r="F87" i="1"/>
  <c r="F85" i="1"/>
  <c r="F83" i="1"/>
  <c r="F81" i="1"/>
  <c r="F79" i="1"/>
  <c r="F77" i="1"/>
  <c r="F75" i="1"/>
  <c r="F73" i="1"/>
  <c r="F71" i="1"/>
  <c r="F69" i="1"/>
  <c r="F67" i="1"/>
  <c r="F65" i="1"/>
  <c r="F63" i="1"/>
  <c r="F61" i="1"/>
  <c r="F59" i="1"/>
  <c r="F57" i="1"/>
  <c r="F55" i="1"/>
  <c r="F53" i="1"/>
  <c r="F51" i="1"/>
  <c r="F49" i="1"/>
  <c r="F47" i="1"/>
  <c r="F45" i="1"/>
  <c r="F43" i="1"/>
  <c r="F41" i="1"/>
  <c r="F39" i="1"/>
  <c r="F37" i="1"/>
  <c r="F35" i="1"/>
  <c r="F33" i="1"/>
  <c r="F31" i="1"/>
  <c r="F29" i="1"/>
  <c r="F27" i="1"/>
  <c r="F25" i="1"/>
  <c r="F23" i="1"/>
  <c r="F21" i="1"/>
  <c r="F19" i="1"/>
  <c r="F17" i="1"/>
  <c r="F15" i="1"/>
  <c r="F13" i="1"/>
  <c r="E71" i="1"/>
  <c r="E67" i="1"/>
  <c r="E63" i="1"/>
  <c r="E59" i="1"/>
  <c r="E55" i="1"/>
  <c r="E51" i="1"/>
  <c r="E47" i="1"/>
  <c r="E43" i="1"/>
  <c r="E39" i="1"/>
  <c r="E35" i="1"/>
  <c r="E31" i="1"/>
  <c r="E27" i="1"/>
  <c r="E23" i="1"/>
  <c r="E19" i="1"/>
  <c r="E15" i="1"/>
  <c r="E96" i="1"/>
  <c r="E94" i="1"/>
  <c r="E92" i="1"/>
  <c r="E90" i="1"/>
  <c r="E88" i="1"/>
  <c r="E86" i="1"/>
  <c r="E84" i="1"/>
  <c r="E82" i="1"/>
  <c r="E80" i="1"/>
  <c r="E78" i="1"/>
  <c r="E76" i="1"/>
  <c r="E74" i="1"/>
  <c r="E72" i="1"/>
  <c r="E70" i="1"/>
  <c r="E68" i="1"/>
  <c r="E66" i="1"/>
  <c r="E64" i="1"/>
  <c r="E62" i="1"/>
  <c r="E60" i="1"/>
  <c r="E58" i="1"/>
  <c r="E56" i="1"/>
  <c r="E54" i="1"/>
  <c r="E52" i="1"/>
  <c r="E50" i="1"/>
  <c r="E48" i="1"/>
  <c r="E46" i="1"/>
  <c r="E44" i="1"/>
  <c r="E42" i="1"/>
  <c r="E40" i="1"/>
  <c r="E38" i="1"/>
  <c r="E36" i="1"/>
  <c r="E34" i="1"/>
  <c r="E32" i="1"/>
  <c r="E30" i="1"/>
  <c r="E28" i="1"/>
  <c r="E26" i="1"/>
  <c r="E24" i="1"/>
  <c r="E22" i="1"/>
  <c r="E20" i="1"/>
  <c r="E18" i="1"/>
  <c r="E16" i="1"/>
  <c r="E14" i="1"/>
  <c r="E12" i="1"/>
  <c r="F96" i="1"/>
  <c r="F94" i="1"/>
  <c r="F92" i="1"/>
  <c r="F90" i="1"/>
  <c r="F88" i="1"/>
  <c r="F86" i="1"/>
  <c r="F84" i="1"/>
  <c r="F82" i="1"/>
  <c r="F80" i="1"/>
  <c r="F78" i="1"/>
  <c r="F76" i="1"/>
  <c r="F74" i="1"/>
  <c r="F72" i="1"/>
  <c r="F70" i="1"/>
  <c r="F68" i="1"/>
  <c r="F66" i="1"/>
  <c r="F64" i="1"/>
  <c r="F62" i="1"/>
  <c r="F60" i="1"/>
  <c r="F58" i="1"/>
  <c r="F56" i="1"/>
  <c r="F54" i="1"/>
  <c r="F52" i="1"/>
  <c r="F50" i="1"/>
  <c r="F48" i="1"/>
  <c r="F46" i="1"/>
  <c r="F44" i="1"/>
  <c r="F42" i="1"/>
  <c r="F40" i="1"/>
  <c r="F38" i="1"/>
  <c r="F36" i="1"/>
  <c r="F34" i="1"/>
  <c r="F32" i="1"/>
  <c r="F30" i="1"/>
  <c r="F28" i="1"/>
  <c r="F26" i="1"/>
  <c r="F24" i="1"/>
  <c r="F22" i="1"/>
  <c r="F20" i="1"/>
  <c r="F18" i="1"/>
  <c r="F16" i="1"/>
  <c r="F14" i="1"/>
  <c r="F12" i="1"/>
  <c r="E11" i="1"/>
  <c r="F11" i="1"/>
  <c r="N180" i="2"/>
  <c r="N187" i="2"/>
  <c r="N183" i="2"/>
  <c r="N179" i="2"/>
  <c r="N188" i="2"/>
  <c r="N190" i="2"/>
  <c r="N186" i="2"/>
  <c r="N182" i="2"/>
  <c r="N178" i="2"/>
  <c r="N189" i="2"/>
  <c r="N185" i="2"/>
  <c r="N181" i="2"/>
  <c r="N177" i="2"/>
  <c r="N176" i="2"/>
  <c r="G96" i="1"/>
  <c r="I184" i="2"/>
  <c r="I187" i="2"/>
  <c r="I183" i="2"/>
  <c r="I179" i="2"/>
  <c r="I188" i="2"/>
  <c r="I180" i="2"/>
  <c r="I186" i="2"/>
  <c r="I182" i="2"/>
  <c r="I178" i="2"/>
  <c r="I189" i="2"/>
  <c r="I185" i="2"/>
  <c r="I181" i="2"/>
  <c r="I176" i="2"/>
  <c r="N157" i="2"/>
  <c r="N164" i="2"/>
  <c r="N160" i="2"/>
  <c r="N156" i="2"/>
  <c r="N163" i="2"/>
  <c r="N159" i="2"/>
  <c r="N155" i="2"/>
  <c r="N165" i="2"/>
  <c r="N166" i="2"/>
  <c r="N162" i="2"/>
  <c r="N158" i="2"/>
  <c r="N154" i="2"/>
  <c r="N153" i="2"/>
  <c r="I161" i="2"/>
  <c r="I164" i="2"/>
  <c r="I160" i="2"/>
  <c r="I156" i="2"/>
  <c r="J156" i="2" s="1"/>
  <c r="I157" i="2"/>
  <c r="I163" i="2"/>
  <c r="I159" i="2"/>
  <c r="I155" i="2"/>
  <c r="J155" i="2" s="1"/>
  <c r="I165" i="2"/>
  <c r="I162" i="2"/>
  <c r="I158" i="2"/>
  <c r="I153" i="2"/>
  <c r="N251" i="2"/>
  <c r="N239" i="2"/>
  <c r="N227" i="2"/>
  <c r="N219" i="2"/>
  <c r="N215" i="2"/>
  <c r="N254" i="2"/>
  <c r="N250" i="2"/>
  <c r="N246" i="2"/>
  <c r="N242" i="2"/>
  <c r="N238" i="2"/>
  <c r="N234" i="2"/>
  <c r="N230" i="2"/>
  <c r="N226" i="2"/>
  <c r="N222" i="2"/>
  <c r="N218" i="2"/>
  <c r="N214" i="2"/>
  <c r="N210" i="2"/>
  <c r="N206" i="2"/>
  <c r="N247" i="2"/>
  <c r="N235" i="2"/>
  <c r="N211" i="2"/>
  <c r="N253" i="2"/>
  <c r="N249" i="2"/>
  <c r="N245" i="2"/>
  <c r="N241" i="2"/>
  <c r="N237" i="2"/>
  <c r="N233" i="2"/>
  <c r="N229" i="2"/>
  <c r="N225" i="2"/>
  <c r="N221" i="2"/>
  <c r="N217" i="2"/>
  <c r="N213" i="2"/>
  <c r="N209" i="2"/>
  <c r="N205" i="2"/>
  <c r="N255" i="2"/>
  <c r="N243" i="2"/>
  <c r="N231" i="2"/>
  <c r="N223" i="2"/>
  <c r="N207" i="2"/>
  <c r="N256" i="2"/>
  <c r="N252" i="2"/>
  <c r="N248" i="2"/>
  <c r="N244" i="2"/>
  <c r="N240" i="2"/>
  <c r="N236" i="2"/>
  <c r="N232" i="2"/>
  <c r="N228" i="2"/>
  <c r="N224" i="2"/>
  <c r="N220" i="2"/>
  <c r="N216" i="2"/>
  <c r="N212" i="2"/>
  <c r="N208" i="2"/>
  <c r="N204" i="2"/>
  <c r="I255" i="2"/>
  <c r="I247" i="2"/>
  <c r="I239" i="2"/>
  <c r="I231" i="2"/>
  <c r="I223" i="2"/>
  <c r="I211" i="2"/>
  <c r="I254" i="2"/>
  <c r="I250" i="2"/>
  <c r="I246" i="2"/>
  <c r="I242" i="2"/>
  <c r="I238" i="2"/>
  <c r="I234" i="2"/>
  <c r="I230" i="2"/>
  <c r="I226" i="2"/>
  <c r="I222" i="2"/>
  <c r="I218" i="2"/>
  <c r="I214" i="2"/>
  <c r="I210" i="2"/>
  <c r="I251" i="2"/>
  <c r="I243" i="2"/>
  <c r="I235" i="2"/>
  <c r="I227" i="2"/>
  <c r="I219" i="2"/>
  <c r="I207" i="2"/>
  <c r="I253" i="2"/>
  <c r="I249" i="2"/>
  <c r="I245" i="2"/>
  <c r="I241" i="2"/>
  <c r="I237" i="2"/>
  <c r="I233" i="2"/>
  <c r="I229" i="2"/>
  <c r="I225" i="2"/>
  <c r="I221" i="2"/>
  <c r="I217" i="2"/>
  <c r="I213" i="2"/>
  <c r="I209" i="2"/>
  <c r="I215" i="2"/>
  <c r="I256" i="2"/>
  <c r="I252" i="2"/>
  <c r="I248" i="2"/>
  <c r="I244" i="2"/>
  <c r="I240" i="2"/>
  <c r="I236" i="2"/>
  <c r="I232" i="2"/>
  <c r="I228" i="2"/>
  <c r="I224" i="2"/>
  <c r="I220" i="2"/>
  <c r="I216" i="2"/>
  <c r="I212" i="2"/>
  <c r="I208" i="2"/>
  <c r="I204" i="2"/>
  <c r="G97" i="1"/>
  <c r="N203" i="2"/>
  <c r="I206" i="2"/>
  <c r="I203" i="2"/>
  <c r="B8" i="2" s="1"/>
  <c r="G14" i="1"/>
  <c r="I177" i="2"/>
  <c r="O177" i="2" s="1"/>
  <c r="P177" i="2" s="1"/>
  <c r="Q177" i="2" s="1"/>
  <c r="G16" i="1"/>
  <c r="I205" i="2"/>
  <c r="G11" i="1"/>
  <c r="G12" i="1"/>
  <c r="G13" i="1"/>
  <c r="G15" i="1"/>
  <c r="G17" i="1"/>
  <c r="G18" i="1"/>
  <c r="I154" i="2"/>
  <c r="O154" i="2" s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C133" i="2"/>
  <c r="D133" i="2" s="1"/>
  <c r="C136" i="2"/>
  <c r="D136" i="2" s="1"/>
  <c r="C128" i="2"/>
  <c r="D128" i="2" s="1"/>
  <c r="C120" i="2"/>
  <c r="D120" i="2" s="1"/>
  <c r="C112" i="2"/>
  <c r="D112" i="2" s="1"/>
  <c r="C104" i="2"/>
  <c r="D104" i="2" s="1"/>
  <c r="C97" i="2"/>
  <c r="D97" i="2" s="1"/>
  <c r="C93" i="2"/>
  <c r="D93" i="2" s="1"/>
  <c r="C75" i="2"/>
  <c r="D75" i="2" s="1"/>
  <c r="C59" i="2"/>
  <c r="D59" i="2" s="1"/>
  <c r="C131" i="2"/>
  <c r="D131" i="2" s="1"/>
  <c r="C123" i="2"/>
  <c r="D123" i="2" s="1"/>
  <c r="C107" i="2"/>
  <c r="D107" i="2" s="1"/>
  <c r="C91" i="2"/>
  <c r="D91" i="2" s="1"/>
  <c r="C55" i="2"/>
  <c r="D55" i="2" s="1"/>
  <c r="C118" i="2"/>
  <c r="D118" i="2" s="1"/>
  <c r="C102" i="2"/>
  <c r="D102" i="2" s="1"/>
  <c r="C92" i="2"/>
  <c r="D92" i="2" s="1"/>
  <c r="E93" i="2" s="1"/>
  <c r="C88" i="2"/>
  <c r="D88" i="2" s="1"/>
  <c r="C64" i="2"/>
  <c r="D64" i="2" s="1"/>
  <c r="C113" i="2"/>
  <c r="D113" i="2" s="1"/>
  <c r="C89" i="2"/>
  <c r="D89" i="2" s="1"/>
  <c r="C122" i="2"/>
  <c r="D122" i="2" s="1"/>
  <c r="C106" i="2"/>
  <c r="D106" i="2" s="1"/>
  <c r="C266" i="2"/>
  <c r="C262" i="2"/>
  <c r="C258" i="2"/>
  <c r="C257" i="2"/>
  <c r="D257" i="2" s="1"/>
  <c r="C267" i="2"/>
  <c r="C263" i="2"/>
  <c r="C259" i="2"/>
  <c r="C264" i="2"/>
  <c r="C260" i="2"/>
  <c r="C256" i="2"/>
  <c r="D256" i="2" s="1"/>
  <c r="C254" i="2"/>
  <c r="D254" i="2" s="1"/>
  <c r="C252" i="2"/>
  <c r="D252" i="2" s="1"/>
  <c r="C250" i="2"/>
  <c r="D250" i="2" s="1"/>
  <c r="C248" i="2"/>
  <c r="D248" i="2" s="1"/>
  <c r="C265" i="2"/>
  <c r="C261" i="2"/>
  <c r="C249" i="2"/>
  <c r="D249" i="2" s="1"/>
  <c r="C247" i="2"/>
  <c r="D247" i="2" s="1"/>
  <c r="C243" i="2"/>
  <c r="D243" i="2" s="1"/>
  <c r="C242" i="2"/>
  <c r="D242" i="2" s="1"/>
  <c r="C239" i="2"/>
  <c r="D239" i="2" s="1"/>
  <c r="C238" i="2"/>
  <c r="D238" i="2" s="1"/>
  <c r="C235" i="2"/>
  <c r="D235" i="2" s="1"/>
  <c r="C233" i="2"/>
  <c r="D233" i="2" s="1"/>
  <c r="C231" i="2"/>
  <c r="D231" i="2" s="1"/>
  <c r="C229" i="2"/>
  <c r="D229" i="2" s="1"/>
  <c r="C227" i="2"/>
  <c r="D227" i="2" s="1"/>
  <c r="C225" i="2"/>
  <c r="D225" i="2" s="1"/>
  <c r="C223" i="2"/>
  <c r="D223" i="2" s="1"/>
  <c r="C255" i="2"/>
  <c r="D255" i="2" s="1"/>
  <c r="C219" i="2"/>
  <c r="D219" i="2" s="1"/>
  <c r="C217" i="2"/>
  <c r="D217" i="2" s="1"/>
  <c r="C253" i="2"/>
  <c r="D253" i="2" s="1"/>
  <c r="C244" i="2"/>
  <c r="D244" i="2" s="1"/>
  <c r="C241" i="2"/>
  <c r="D241" i="2" s="1"/>
  <c r="C240" i="2"/>
  <c r="D240" i="2" s="1"/>
  <c r="C237" i="2"/>
  <c r="D237" i="2" s="1"/>
  <c r="C236" i="2"/>
  <c r="D236" i="2" s="1"/>
  <c r="C234" i="2"/>
  <c r="D234" i="2" s="1"/>
  <c r="C232" i="2"/>
  <c r="D232" i="2" s="1"/>
  <c r="C230" i="2"/>
  <c r="D230" i="2" s="1"/>
  <c r="C228" i="2"/>
  <c r="D228" i="2" s="1"/>
  <c r="C226" i="2"/>
  <c r="D226" i="2" s="1"/>
  <c r="C224" i="2"/>
  <c r="D224" i="2" s="1"/>
  <c r="C251" i="2"/>
  <c r="D251" i="2" s="1"/>
  <c r="C246" i="2"/>
  <c r="D246" i="2" s="1"/>
  <c r="C245" i="2"/>
  <c r="D245" i="2" s="1"/>
  <c r="C220" i="2"/>
  <c r="D220" i="2" s="1"/>
  <c r="C218" i="2"/>
  <c r="D218" i="2" s="1"/>
  <c r="C222" i="2"/>
  <c r="D222" i="2" s="1"/>
  <c r="C204" i="2"/>
  <c r="C183" i="2"/>
  <c r="D183" i="2" s="1"/>
  <c r="C181" i="2"/>
  <c r="D181" i="2" s="1"/>
  <c r="C215" i="2"/>
  <c r="D215" i="2" s="1"/>
  <c r="C213" i="2"/>
  <c r="D213" i="2" s="1"/>
  <c r="C211" i="2"/>
  <c r="D211" i="2" s="1"/>
  <c r="C209" i="2"/>
  <c r="D209" i="2" s="1"/>
  <c r="C207" i="2"/>
  <c r="C206" i="2"/>
  <c r="C205" i="2"/>
  <c r="C194" i="2"/>
  <c r="C192" i="2"/>
  <c r="C189" i="2"/>
  <c r="D189" i="2" s="1"/>
  <c r="C187" i="2"/>
  <c r="D187" i="2" s="1"/>
  <c r="C185" i="2"/>
  <c r="D185" i="2" s="1"/>
  <c r="C184" i="2"/>
  <c r="D184" i="2" s="1"/>
  <c r="C182" i="2"/>
  <c r="D182" i="2" s="1"/>
  <c r="C221" i="2"/>
  <c r="D221" i="2" s="1"/>
  <c r="C216" i="2"/>
  <c r="D216" i="2" s="1"/>
  <c r="C214" i="2"/>
  <c r="D214" i="2" s="1"/>
  <c r="C212" i="2"/>
  <c r="D212" i="2" s="1"/>
  <c r="C210" i="2"/>
  <c r="D210" i="2" s="1"/>
  <c r="C208" i="2"/>
  <c r="C203" i="2"/>
  <c r="C193" i="2"/>
  <c r="C191" i="2"/>
  <c r="C190" i="2"/>
  <c r="C188" i="2"/>
  <c r="D188" i="2" s="1"/>
  <c r="C180" i="2"/>
  <c r="D180" i="2" s="1"/>
  <c r="C178" i="2"/>
  <c r="D178" i="2" s="1"/>
  <c r="C165" i="2"/>
  <c r="D165" i="2" s="1"/>
  <c r="C163" i="2"/>
  <c r="D163" i="2" s="1"/>
  <c r="B138" i="2"/>
  <c r="C138" i="2" s="1"/>
  <c r="D138" i="2" s="1"/>
  <c r="E139" i="2" s="1"/>
  <c r="B134" i="2"/>
  <c r="C134" i="2" s="1"/>
  <c r="D134" i="2" s="1"/>
  <c r="B130" i="2"/>
  <c r="C130" i="2" s="1"/>
  <c r="D130" i="2" s="1"/>
  <c r="E131" i="2" s="1"/>
  <c r="C171" i="2"/>
  <c r="C169" i="2"/>
  <c r="C167" i="2"/>
  <c r="C160" i="2"/>
  <c r="D160" i="2" s="1"/>
  <c r="C158" i="2"/>
  <c r="D158" i="2" s="1"/>
  <c r="C156" i="2"/>
  <c r="D156" i="2" s="1"/>
  <c r="B137" i="2"/>
  <c r="C137" i="2" s="1"/>
  <c r="D137" i="2" s="1"/>
  <c r="B133" i="2"/>
  <c r="B129" i="2"/>
  <c r="C129" i="2" s="1"/>
  <c r="D129" i="2" s="1"/>
  <c r="B125" i="2"/>
  <c r="C125" i="2" s="1"/>
  <c r="D125" i="2" s="1"/>
  <c r="B121" i="2"/>
  <c r="C121" i="2" s="1"/>
  <c r="D121" i="2" s="1"/>
  <c r="B117" i="2"/>
  <c r="C117" i="2" s="1"/>
  <c r="D117" i="2" s="1"/>
  <c r="E118" i="2" s="1"/>
  <c r="B113" i="2"/>
  <c r="B109" i="2"/>
  <c r="C109" i="2" s="1"/>
  <c r="D109" i="2" s="1"/>
  <c r="B105" i="2"/>
  <c r="C105" i="2" s="1"/>
  <c r="D105" i="2" s="1"/>
  <c r="E106" i="2" s="1"/>
  <c r="B101" i="2"/>
  <c r="C101" i="2" s="1"/>
  <c r="D101" i="2" s="1"/>
  <c r="E102" i="2" s="1"/>
  <c r="B91" i="2"/>
  <c r="B76" i="2"/>
  <c r="C76" i="2" s="1"/>
  <c r="D76" i="2" s="1"/>
  <c r="B72" i="2"/>
  <c r="B68" i="2"/>
  <c r="C68" i="2" s="1"/>
  <c r="D68" i="2" s="1"/>
  <c r="B64" i="2"/>
  <c r="B60" i="2"/>
  <c r="C60" i="2" s="1"/>
  <c r="D60" i="2" s="1"/>
  <c r="C179" i="2"/>
  <c r="D179" i="2" s="1"/>
  <c r="C177" i="2"/>
  <c r="D177" i="2" s="1"/>
  <c r="C166" i="2"/>
  <c r="D166" i="2" s="1"/>
  <c r="C164" i="2"/>
  <c r="D164" i="2" s="1"/>
  <c r="C162" i="2"/>
  <c r="D162" i="2" s="1"/>
  <c r="C154" i="2"/>
  <c r="D154" i="2" s="1"/>
  <c r="B136" i="2"/>
  <c r="B132" i="2"/>
  <c r="C132" i="2" s="1"/>
  <c r="D132" i="2" s="1"/>
  <c r="B128" i="2"/>
  <c r="B124" i="2"/>
  <c r="C124" i="2" s="1"/>
  <c r="D124" i="2" s="1"/>
  <c r="B120" i="2"/>
  <c r="B116" i="2"/>
  <c r="C116" i="2" s="1"/>
  <c r="D116" i="2" s="1"/>
  <c r="B112" i="2"/>
  <c r="B108" i="2"/>
  <c r="C108" i="2" s="1"/>
  <c r="D108" i="2" s="1"/>
  <c r="B104" i="2"/>
  <c r="B100" i="2"/>
  <c r="C100" i="2" s="1"/>
  <c r="D100" i="2" s="1"/>
  <c r="B97" i="2"/>
  <c r="B95" i="2"/>
  <c r="C95" i="2" s="1"/>
  <c r="D95" i="2" s="1"/>
  <c r="B93" i="2"/>
  <c r="C157" i="2"/>
  <c r="D157" i="2" s="1"/>
  <c r="B148" i="2"/>
  <c r="B144" i="2"/>
  <c r="B140" i="2"/>
  <c r="B127" i="2"/>
  <c r="C127" i="2" s="1"/>
  <c r="D127" i="2" s="1"/>
  <c r="E128" i="2" s="1"/>
  <c r="B122" i="2"/>
  <c r="B114" i="2"/>
  <c r="C114" i="2" s="1"/>
  <c r="D114" i="2" s="1"/>
  <c r="B106" i="2"/>
  <c r="B98" i="2"/>
  <c r="C98" i="2" s="1"/>
  <c r="D98" i="2" s="1"/>
  <c r="B94" i="2"/>
  <c r="B81" i="2"/>
  <c r="B75" i="2"/>
  <c r="B74" i="2"/>
  <c r="B73" i="2"/>
  <c r="B59" i="2"/>
  <c r="B58" i="2"/>
  <c r="B57" i="2"/>
  <c r="C57" i="2" s="1"/>
  <c r="D57" i="2" s="1"/>
  <c r="B56" i="2"/>
  <c r="B44" i="2"/>
  <c r="C44" i="2" s="1"/>
  <c r="D44" i="2" s="1"/>
  <c r="E45" i="2" s="1"/>
  <c r="B40" i="2"/>
  <c r="C40" i="2" s="1"/>
  <c r="D40" i="2" s="1"/>
  <c r="C176" i="2"/>
  <c r="C170" i="2"/>
  <c r="C168" i="2"/>
  <c r="C155" i="2"/>
  <c r="B147" i="2"/>
  <c r="B143" i="2"/>
  <c r="B139" i="2"/>
  <c r="B123" i="2"/>
  <c r="B115" i="2"/>
  <c r="C115" i="2" s="1"/>
  <c r="D115" i="2" s="1"/>
  <c r="E116" i="2" s="1"/>
  <c r="B107" i="2"/>
  <c r="B99" i="2"/>
  <c r="C99" i="2" s="1"/>
  <c r="D99" i="2" s="1"/>
  <c r="B82" i="2"/>
  <c r="B78" i="2"/>
  <c r="B77" i="2"/>
  <c r="C77" i="2" s="1"/>
  <c r="D77" i="2" s="1"/>
  <c r="E78" i="2" s="1"/>
  <c r="B63" i="2"/>
  <c r="C63" i="2" s="1"/>
  <c r="D63" i="2" s="1"/>
  <c r="E64" i="2" s="1"/>
  <c r="B62" i="2"/>
  <c r="C62" i="2" s="1"/>
  <c r="D62" i="2" s="1"/>
  <c r="B61" i="2"/>
  <c r="C61" i="2" s="1"/>
  <c r="D61" i="2" s="1"/>
  <c r="B55" i="2"/>
  <c r="C161" i="2"/>
  <c r="D161" i="2" s="1"/>
  <c r="B146" i="2"/>
  <c r="B142" i="2"/>
  <c r="B135" i="2"/>
  <c r="C135" i="2" s="1"/>
  <c r="D135" i="2" s="1"/>
  <c r="B126" i="2"/>
  <c r="C126" i="2" s="1"/>
  <c r="D126" i="2" s="1"/>
  <c r="B118" i="2"/>
  <c r="B110" i="2"/>
  <c r="C110" i="2" s="1"/>
  <c r="D110" i="2" s="1"/>
  <c r="E111" i="2" s="1"/>
  <c r="B102" i="2"/>
  <c r="B96" i="2"/>
  <c r="C96" i="2" s="1"/>
  <c r="D96" i="2" s="1"/>
  <c r="E97" i="2" s="1"/>
  <c r="B92" i="2"/>
  <c r="B88" i="2"/>
  <c r="B79" i="2"/>
  <c r="C186" i="2"/>
  <c r="D186" i="2" s="1"/>
  <c r="C159" i="2"/>
  <c r="D159" i="2" s="1"/>
  <c r="C153" i="2"/>
  <c r="B145" i="2"/>
  <c r="B141" i="2"/>
  <c r="B131" i="2"/>
  <c r="B119" i="2"/>
  <c r="C119" i="2" s="1"/>
  <c r="D119" i="2" s="1"/>
  <c r="E120" i="2" s="1"/>
  <c r="B111" i="2"/>
  <c r="C111" i="2" s="1"/>
  <c r="D111" i="2" s="1"/>
  <c r="B103" i="2"/>
  <c r="C103" i="2" s="1"/>
  <c r="D103" i="2" s="1"/>
  <c r="C32" i="2"/>
  <c r="D32" i="2" s="1"/>
  <c r="C33" i="2"/>
  <c r="D33" i="2" s="1"/>
  <c r="B34" i="2"/>
  <c r="C37" i="2"/>
  <c r="D37" i="2" s="1"/>
  <c r="B38" i="2"/>
  <c r="B39" i="2"/>
  <c r="C39" i="2" s="1"/>
  <c r="D39" i="2" s="1"/>
  <c r="C52" i="2"/>
  <c r="D52" i="2" s="1"/>
  <c r="B70" i="2"/>
  <c r="C72" i="2"/>
  <c r="D72" i="2" s="1"/>
  <c r="C74" i="2"/>
  <c r="D74" i="2" s="1"/>
  <c r="E15" i="2"/>
  <c r="C34" i="2"/>
  <c r="D34" i="2" s="1"/>
  <c r="B35" i="2"/>
  <c r="C38" i="2"/>
  <c r="D38" i="2" s="1"/>
  <c r="B45" i="2"/>
  <c r="B47" i="2"/>
  <c r="B54" i="2"/>
  <c r="C54" i="2" s="1"/>
  <c r="D54" i="2" s="1"/>
  <c r="E55" i="2" s="1"/>
  <c r="B66" i="2"/>
  <c r="C66" i="2" s="1"/>
  <c r="D66" i="2" s="1"/>
  <c r="C70" i="2"/>
  <c r="D70" i="2" s="1"/>
  <c r="J257" i="2"/>
  <c r="K258" i="2" s="1"/>
  <c r="J262" i="2"/>
  <c r="K263" i="2" s="1"/>
  <c r="J258" i="2"/>
  <c r="J256" i="2"/>
  <c r="K257" i="2" s="1"/>
  <c r="J254" i="2"/>
  <c r="J252" i="2"/>
  <c r="J250" i="2"/>
  <c r="J263" i="2"/>
  <c r="K264" i="2" s="1"/>
  <c r="J259" i="2"/>
  <c r="J267" i="2"/>
  <c r="J242" i="2"/>
  <c r="J219" i="2"/>
  <c r="J212" i="2"/>
  <c r="J210" i="2"/>
  <c r="J160" i="2"/>
  <c r="J158" i="2"/>
  <c r="D148" i="2"/>
  <c r="D147" i="2"/>
  <c r="D146" i="2"/>
  <c r="E147" i="2" s="1"/>
  <c r="D145" i="2"/>
  <c r="D144" i="2"/>
  <c r="E145" i="2" s="1"/>
  <c r="D143" i="2"/>
  <c r="D142" i="2"/>
  <c r="E143" i="2" s="1"/>
  <c r="D141" i="2"/>
  <c r="D140" i="2"/>
  <c r="E141" i="2" s="1"/>
  <c r="D139" i="2"/>
  <c r="J165" i="2"/>
  <c r="D82" i="2"/>
  <c r="D78" i="2"/>
  <c r="E79" i="2" s="1"/>
  <c r="D79" i="2"/>
  <c r="J163" i="2"/>
  <c r="D80" i="2"/>
  <c r="C35" i="2"/>
  <c r="D35" i="2" s="1"/>
  <c r="B36" i="2"/>
  <c r="D45" i="2"/>
  <c r="E46" i="2" s="1"/>
  <c r="D47" i="2"/>
  <c r="E47" i="2" s="1"/>
  <c r="B53" i="2"/>
  <c r="C56" i="2"/>
  <c r="D56" i="2" s="1"/>
  <c r="C58" i="2"/>
  <c r="D58" i="2" s="1"/>
  <c r="B69" i="2"/>
  <c r="B71" i="2"/>
  <c r="C71" i="2" s="1"/>
  <c r="D71" i="2" s="1"/>
  <c r="E72" i="2" s="1"/>
  <c r="C73" i="2"/>
  <c r="D73" i="2" s="1"/>
  <c r="B80" i="2"/>
  <c r="B89" i="2"/>
  <c r="C94" i="2"/>
  <c r="D94" i="2" s="1"/>
  <c r="H12" i="2"/>
  <c r="B32" i="2"/>
  <c r="B33" i="2"/>
  <c r="C36" i="2"/>
  <c r="D36" i="2" s="1"/>
  <c r="E37" i="2" s="1"/>
  <c r="B37" i="2"/>
  <c r="B41" i="2"/>
  <c r="C41" i="2" s="1"/>
  <c r="D41" i="2" s="1"/>
  <c r="B42" i="2"/>
  <c r="C42" i="2" s="1"/>
  <c r="D42" i="2" s="1"/>
  <c r="B43" i="2"/>
  <c r="C43" i="2" s="1"/>
  <c r="D43" i="2" s="1"/>
  <c r="B46" i="2"/>
  <c r="B52" i="2"/>
  <c r="C53" i="2"/>
  <c r="D53" i="2" s="1"/>
  <c r="B65" i="2"/>
  <c r="C65" i="2" s="1"/>
  <c r="D65" i="2" s="1"/>
  <c r="B67" i="2"/>
  <c r="C67" i="2" s="1"/>
  <c r="D67" i="2" s="1"/>
  <c r="C69" i="2"/>
  <c r="D69" i="2" s="1"/>
  <c r="D81" i="2"/>
  <c r="E82" i="2" s="1"/>
  <c r="B90" i="2"/>
  <c r="C90" i="2" s="1"/>
  <c r="D90" i="2" s="1"/>
  <c r="E91" i="2" s="1"/>
  <c r="J178" i="2"/>
  <c r="J180" i="2"/>
  <c r="J153" i="2"/>
  <c r="P154" i="2"/>
  <c r="Q154" i="2" s="1"/>
  <c r="J161" i="2"/>
  <c r="J162" i="2"/>
  <c r="J166" i="2"/>
  <c r="K167" i="2" s="1"/>
  <c r="J167" i="2"/>
  <c r="J168" i="2"/>
  <c r="K169" i="2" s="1"/>
  <c r="J169" i="2"/>
  <c r="J170" i="2"/>
  <c r="K171" i="2" s="1"/>
  <c r="J171" i="2"/>
  <c r="J216" i="2"/>
  <c r="J217" i="2"/>
  <c r="J218" i="2"/>
  <c r="J220" i="2"/>
  <c r="O153" i="2"/>
  <c r="P153" i="2" s="1"/>
  <c r="Q153" i="2" s="1"/>
  <c r="J154" i="2"/>
  <c r="J182" i="2"/>
  <c r="J183" i="2"/>
  <c r="J157" i="2"/>
  <c r="J164" i="2"/>
  <c r="J176" i="2"/>
  <c r="J179" i="2"/>
  <c r="K180" i="2" s="1"/>
  <c r="J185" i="2"/>
  <c r="J159" i="2"/>
  <c r="K160" i="2" s="1"/>
  <c r="G177" i="2"/>
  <c r="J181" i="2"/>
  <c r="O176" i="2"/>
  <c r="P176" i="2" s="1"/>
  <c r="Q176" i="2" s="1"/>
  <c r="J190" i="2"/>
  <c r="K191" i="2" s="1"/>
  <c r="O204" i="2"/>
  <c r="P204" i="2" s="1"/>
  <c r="Q204" i="2" s="1"/>
  <c r="J204" i="2"/>
  <c r="O206" i="2"/>
  <c r="P206" i="2" s="1"/>
  <c r="Q206" i="2" s="1"/>
  <c r="J206" i="2"/>
  <c r="J207" i="2"/>
  <c r="O207" i="2"/>
  <c r="P207" i="2" s="1"/>
  <c r="Q207" i="2" s="1"/>
  <c r="J214" i="2"/>
  <c r="J215" i="2"/>
  <c r="K216" i="2" s="1"/>
  <c r="J184" i="2"/>
  <c r="J189" i="2"/>
  <c r="K190" i="2" s="1"/>
  <c r="J203" i="2"/>
  <c r="O205" i="2"/>
  <c r="P205" i="2" s="1"/>
  <c r="Q205" i="2" s="1"/>
  <c r="J205" i="2"/>
  <c r="J209" i="2"/>
  <c r="J211" i="2"/>
  <c r="J213" i="2"/>
  <c r="J186" i="2"/>
  <c r="J187" i="2"/>
  <c r="J188" i="2"/>
  <c r="O203" i="2"/>
  <c r="P203" i="2" s="1"/>
  <c r="Q203" i="2" s="1"/>
  <c r="J208" i="2"/>
  <c r="J224" i="2"/>
  <c r="J225" i="2"/>
  <c r="J226" i="2"/>
  <c r="K227" i="2" s="1"/>
  <c r="J227" i="2"/>
  <c r="J228" i="2"/>
  <c r="J229" i="2"/>
  <c r="J230" i="2"/>
  <c r="K231" i="2" s="1"/>
  <c r="J231" i="2"/>
  <c r="J232" i="2"/>
  <c r="J233" i="2"/>
  <c r="J234" i="2"/>
  <c r="K235" i="2" s="1"/>
  <c r="J235" i="2"/>
  <c r="J236" i="2"/>
  <c r="J237" i="2"/>
  <c r="J238" i="2"/>
  <c r="K239" i="2" s="1"/>
  <c r="J239" i="2"/>
  <c r="J240" i="2"/>
  <c r="J241" i="2"/>
  <c r="K242" i="2" s="1"/>
  <c r="J243" i="2"/>
  <c r="K244" i="2" s="1"/>
  <c r="J244" i="2"/>
  <c r="J222" i="2"/>
  <c r="J221" i="2"/>
  <c r="J223" i="2"/>
  <c r="J253" i="2"/>
  <c r="J266" i="2"/>
  <c r="J255" i="2"/>
  <c r="K256" i="2" s="1"/>
  <c r="J261" i="2"/>
  <c r="K262" i="2" s="1"/>
  <c r="J265" i="2"/>
  <c r="J247" i="2"/>
  <c r="J249" i="2"/>
  <c r="K250" i="2" s="1"/>
  <c r="J260" i="2"/>
  <c r="K261" i="2" s="1"/>
  <c r="J264" i="2"/>
  <c r="K265" i="2" s="1"/>
  <c r="J245" i="2"/>
  <c r="J246" i="2"/>
  <c r="J248" i="2"/>
  <c r="J251" i="2"/>
  <c r="J177" i="2" l="1"/>
  <c r="K178" i="2" s="1"/>
  <c r="L178" i="2" s="1"/>
  <c r="K165" i="2"/>
  <c r="K212" i="2"/>
  <c r="K207" i="2"/>
  <c r="K162" i="2"/>
  <c r="E58" i="2"/>
  <c r="E77" i="2"/>
  <c r="K253" i="2"/>
  <c r="E73" i="2"/>
  <c r="K182" i="2"/>
  <c r="K186" i="2"/>
  <c r="E69" i="2"/>
  <c r="E92" i="2"/>
  <c r="K237" i="2"/>
  <c r="K225" i="2"/>
  <c r="E43" i="2"/>
  <c r="E113" i="2"/>
  <c r="K254" i="2"/>
  <c r="K206" i="2"/>
  <c r="K185" i="2"/>
  <c r="K208" i="2"/>
  <c r="K184" i="2"/>
  <c r="K155" i="2"/>
  <c r="L155" i="2" s="1"/>
  <c r="O155" i="2" s="1"/>
  <c r="P155" i="2" s="1"/>
  <c r="R155" i="2" s="1"/>
  <c r="S155" i="2" s="1"/>
  <c r="K218" i="2"/>
  <c r="E112" i="2"/>
  <c r="E136" i="2"/>
  <c r="E122" i="2"/>
  <c r="E107" i="2"/>
  <c r="K221" i="2"/>
  <c r="K211" i="2"/>
  <c r="K246" i="2"/>
  <c r="K241" i="2"/>
  <c r="K233" i="2"/>
  <c r="K229" i="2"/>
  <c r="K188" i="2"/>
  <c r="E104" i="2"/>
  <c r="K249" i="2"/>
  <c r="K224" i="2"/>
  <c r="K214" i="2"/>
  <c r="E68" i="2"/>
  <c r="E75" i="2"/>
  <c r="E40" i="2"/>
  <c r="E34" i="2"/>
  <c r="E62" i="2"/>
  <c r="E99" i="2"/>
  <c r="E101" i="2"/>
  <c r="E117" i="2"/>
  <c r="E133" i="2"/>
  <c r="E56" i="2"/>
  <c r="E61" i="2"/>
  <c r="E110" i="2"/>
  <c r="E126" i="2"/>
  <c r="E66" i="2"/>
  <c r="E44" i="2"/>
  <c r="E63" i="2"/>
  <c r="E41" i="2"/>
  <c r="E130" i="2"/>
  <c r="E67" i="2"/>
  <c r="E127" i="2"/>
  <c r="E100" i="2"/>
  <c r="E115" i="2"/>
  <c r="E109" i="2"/>
  <c r="E125" i="2"/>
  <c r="E96" i="2"/>
  <c r="E42" i="2"/>
  <c r="E138" i="2"/>
  <c r="E135" i="2"/>
  <c r="E90" i="2"/>
  <c r="E108" i="2"/>
  <c r="E124" i="2"/>
  <c r="E60" i="2"/>
  <c r="E76" i="2"/>
  <c r="E98" i="2"/>
  <c r="E129" i="2"/>
  <c r="E134" i="2"/>
  <c r="E39" i="2"/>
  <c r="E103" i="2"/>
  <c r="K247" i="2"/>
  <c r="K222" i="2"/>
  <c r="K238" i="2"/>
  <c r="K234" i="2"/>
  <c r="K230" i="2"/>
  <c r="K226" i="2"/>
  <c r="K189" i="2"/>
  <c r="K205" i="2"/>
  <c r="K158" i="2"/>
  <c r="K217" i="2"/>
  <c r="K170" i="2"/>
  <c r="K163" i="2"/>
  <c r="K181" i="2"/>
  <c r="E70" i="2"/>
  <c r="E81" i="2"/>
  <c r="E142" i="2"/>
  <c r="E146" i="2"/>
  <c r="K157" i="2"/>
  <c r="K213" i="2"/>
  <c r="K260" i="2"/>
  <c r="K255" i="2"/>
  <c r="E33" i="2"/>
  <c r="F33" i="2" s="1"/>
  <c r="D155" i="2"/>
  <c r="E89" i="2"/>
  <c r="E54" i="2"/>
  <c r="E36" i="2"/>
  <c r="E53" i="2"/>
  <c r="K267" i="2"/>
  <c r="K210" i="2"/>
  <c r="K166" i="2"/>
  <c r="K220" i="2"/>
  <c r="E35" i="2"/>
  <c r="D208" i="2"/>
  <c r="E123" i="2"/>
  <c r="E114" i="2"/>
  <c r="E65" i="2"/>
  <c r="E119" i="2"/>
  <c r="E132" i="2"/>
  <c r="E94" i="2"/>
  <c r="E105" i="2"/>
  <c r="E121" i="2"/>
  <c r="E137" i="2"/>
  <c r="K154" i="2"/>
  <c r="E95" i="2"/>
  <c r="K248" i="2"/>
  <c r="K223" i="2"/>
  <c r="K179" i="2"/>
  <c r="E59" i="2"/>
  <c r="K164" i="2"/>
  <c r="K159" i="2"/>
  <c r="E71" i="2"/>
  <c r="E38" i="2"/>
  <c r="K252" i="2"/>
  <c r="K266" i="2"/>
  <c r="K245" i="2"/>
  <c r="K240" i="2"/>
  <c r="K236" i="2"/>
  <c r="K232" i="2"/>
  <c r="K228" i="2"/>
  <c r="K209" i="2"/>
  <c r="K187" i="2"/>
  <c r="K215" i="2"/>
  <c r="K183" i="2"/>
  <c r="K156" i="2"/>
  <c r="K219" i="2"/>
  <c r="K168" i="2"/>
  <c r="B21" i="2"/>
  <c r="B22" i="2" s="1"/>
  <c r="E22" i="2" s="1"/>
  <c r="B25" i="2"/>
  <c r="E25" i="2" s="1"/>
  <c r="E74" i="2"/>
  <c r="E57" i="2"/>
  <c r="E80" i="2"/>
  <c r="E140" i="2"/>
  <c r="E144" i="2"/>
  <c r="E148" i="2"/>
  <c r="K161" i="2"/>
  <c r="K243" i="2"/>
  <c r="K251" i="2"/>
  <c r="K259" i="2"/>
  <c r="L156" i="2" l="1"/>
  <c r="O156" i="2" s="1"/>
  <c r="P156" i="2" s="1"/>
  <c r="R156" i="2" s="1"/>
  <c r="F34" i="2"/>
  <c r="L210" i="2"/>
  <c r="O210" i="2" s="1"/>
  <c r="P210" i="2" s="1"/>
  <c r="L208" i="2"/>
  <c r="L212" i="2" s="1"/>
  <c r="L157" i="2"/>
  <c r="F54" i="2"/>
  <c r="F56" i="2" s="1"/>
  <c r="F58" i="2" s="1"/>
  <c r="F60" i="2" s="1"/>
  <c r="F62" i="2" s="1"/>
  <c r="F64" i="2" s="1"/>
  <c r="F66" i="2" s="1"/>
  <c r="F68" i="2" s="1"/>
  <c r="F70" i="2" s="1"/>
  <c r="F72" i="2" s="1"/>
  <c r="F74" i="2" s="1"/>
  <c r="F76" i="2" s="1"/>
  <c r="F78" i="2" s="1"/>
  <c r="F80" i="2" s="1"/>
  <c r="F82" i="2" s="1"/>
  <c r="F53" i="2"/>
  <c r="F55" i="2" s="1"/>
  <c r="F57" i="2" s="1"/>
  <c r="F59" i="2" s="1"/>
  <c r="F61" i="2" s="1"/>
  <c r="F63" i="2" s="1"/>
  <c r="F65" i="2" s="1"/>
  <c r="F67" i="2" s="1"/>
  <c r="F69" i="2" s="1"/>
  <c r="F71" i="2" s="1"/>
  <c r="F73" i="2" s="1"/>
  <c r="F75" i="2" s="1"/>
  <c r="F77" i="2" s="1"/>
  <c r="F79" i="2" s="1"/>
  <c r="F81" i="2" s="1"/>
  <c r="F35" i="2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L211" i="2"/>
  <c r="O178" i="2"/>
  <c r="P178" i="2" s="1"/>
  <c r="R178" i="2" s="1"/>
  <c r="L179" i="2"/>
  <c r="G92" i="2"/>
  <c r="F89" i="2"/>
  <c r="L209" i="2"/>
  <c r="O208" i="2" l="1"/>
  <c r="P208" i="2" s="1"/>
  <c r="R208" i="2" s="1"/>
  <c r="S208" i="2" s="1"/>
  <c r="L214" i="2"/>
  <c r="O214" i="2" s="1"/>
  <c r="P214" i="2" s="1"/>
  <c r="S178" i="2"/>
  <c r="L215" i="2"/>
  <c r="O211" i="2"/>
  <c r="P211" i="2" s="1"/>
  <c r="L216" i="2"/>
  <c r="O212" i="2"/>
  <c r="P212" i="2" s="1"/>
  <c r="S156" i="2"/>
  <c r="F93" i="2"/>
  <c r="F90" i="2"/>
  <c r="G93" i="2"/>
  <c r="L213" i="2"/>
  <c r="O209" i="2"/>
  <c r="P209" i="2" s="1"/>
  <c r="R209" i="2" s="1"/>
  <c r="O179" i="2"/>
  <c r="P179" i="2" s="1"/>
  <c r="R179" i="2" s="1"/>
  <c r="L180" i="2"/>
  <c r="O157" i="2"/>
  <c r="P157" i="2" s="1"/>
  <c r="R157" i="2" s="1"/>
  <c r="L158" i="2"/>
  <c r="L218" i="2" l="1"/>
  <c r="S179" i="2"/>
  <c r="S157" i="2"/>
  <c r="R210" i="2"/>
  <c r="S209" i="2"/>
  <c r="L217" i="2"/>
  <c r="O213" i="2"/>
  <c r="P213" i="2" s="1"/>
  <c r="O216" i="2"/>
  <c r="P216" i="2" s="1"/>
  <c r="L220" i="2"/>
  <c r="O218" i="2"/>
  <c r="P218" i="2" s="1"/>
  <c r="L222" i="2"/>
  <c r="O180" i="2"/>
  <c r="P180" i="2" s="1"/>
  <c r="R180" i="2" s="1"/>
  <c r="L181" i="2"/>
  <c r="F91" i="2"/>
  <c r="G94" i="2"/>
  <c r="F94" i="2"/>
  <c r="F98" i="2" s="1"/>
  <c r="F102" i="2" s="1"/>
  <c r="F106" i="2" s="1"/>
  <c r="F110" i="2" s="1"/>
  <c r="F114" i="2" s="1"/>
  <c r="F118" i="2" s="1"/>
  <c r="F122" i="2" s="1"/>
  <c r="F126" i="2" s="1"/>
  <c r="F130" i="2" s="1"/>
  <c r="F134" i="2" s="1"/>
  <c r="F138" i="2" s="1"/>
  <c r="F142" i="2" s="1"/>
  <c r="F146" i="2" s="1"/>
  <c r="F97" i="2"/>
  <c r="F101" i="2" s="1"/>
  <c r="F105" i="2" s="1"/>
  <c r="F109" i="2" s="1"/>
  <c r="F113" i="2" s="1"/>
  <c r="F117" i="2" s="1"/>
  <c r="F121" i="2" s="1"/>
  <c r="F125" i="2" s="1"/>
  <c r="F129" i="2" s="1"/>
  <c r="F133" i="2" s="1"/>
  <c r="F137" i="2" s="1"/>
  <c r="F141" i="2" s="1"/>
  <c r="F145" i="2" s="1"/>
  <c r="G97" i="2"/>
  <c r="L159" i="2"/>
  <c r="O158" i="2"/>
  <c r="P158" i="2" s="1"/>
  <c r="R158" i="2" s="1"/>
  <c r="L219" i="2"/>
  <c r="O215" i="2"/>
  <c r="P215" i="2" s="1"/>
  <c r="S180" i="2" l="1"/>
  <c r="L223" i="2"/>
  <c r="O219" i="2"/>
  <c r="P219" i="2" s="1"/>
  <c r="L221" i="2"/>
  <c r="O217" i="2"/>
  <c r="P217" i="2" s="1"/>
  <c r="F95" i="2"/>
  <c r="F99" i="2" s="1"/>
  <c r="F103" i="2" s="1"/>
  <c r="F107" i="2" s="1"/>
  <c r="F111" i="2" s="1"/>
  <c r="F115" i="2" s="1"/>
  <c r="F119" i="2" s="1"/>
  <c r="F123" i="2" s="1"/>
  <c r="F127" i="2" s="1"/>
  <c r="F131" i="2" s="1"/>
  <c r="F135" i="2" s="1"/>
  <c r="F139" i="2" s="1"/>
  <c r="F143" i="2" s="1"/>
  <c r="F147" i="2" s="1"/>
  <c r="F92" i="2"/>
  <c r="G95" i="2"/>
  <c r="O220" i="2"/>
  <c r="P220" i="2" s="1"/>
  <c r="L224" i="2"/>
  <c r="O181" i="2"/>
  <c r="P181" i="2" s="1"/>
  <c r="R181" i="2" s="1"/>
  <c r="L182" i="2"/>
  <c r="O159" i="2"/>
  <c r="P159" i="2" s="1"/>
  <c r="R159" i="2" s="1"/>
  <c r="L160" i="2"/>
  <c r="O222" i="2"/>
  <c r="P222" i="2" s="1"/>
  <c r="L226" i="2"/>
  <c r="S158" i="2"/>
  <c r="R211" i="2"/>
  <c r="S210" i="2"/>
  <c r="S181" i="2" l="1"/>
  <c r="S159" i="2"/>
  <c r="O182" i="2"/>
  <c r="P182" i="2" s="1"/>
  <c r="R182" i="2" s="1"/>
  <c r="L183" i="2"/>
  <c r="O226" i="2"/>
  <c r="P226" i="2" s="1"/>
  <c r="L230" i="2"/>
  <c r="L227" i="2"/>
  <c r="O223" i="2"/>
  <c r="P223" i="2" s="1"/>
  <c r="O224" i="2"/>
  <c r="P224" i="2" s="1"/>
  <c r="L228" i="2"/>
  <c r="L161" i="2"/>
  <c r="O160" i="2"/>
  <c r="P160" i="2" s="1"/>
  <c r="R160" i="2" s="1"/>
  <c r="R212" i="2"/>
  <c r="S211" i="2"/>
  <c r="F96" i="2"/>
  <c r="F100" i="2" s="1"/>
  <c r="F104" i="2" s="1"/>
  <c r="F108" i="2" s="1"/>
  <c r="F112" i="2" s="1"/>
  <c r="F116" i="2" s="1"/>
  <c r="F120" i="2" s="1"/>
  <c r="F124" i="2" s="1"/>
  <c r="F128" i="2" s="1"/>
  <c r="F132" i="2" s="1"/>
  <c r="F136" i="2" s="1"/>
  <c r="F140" i="2" s="1"/>
  <c r="F144" i="2" s="1"/>
  <c r="F148" i="2" s="1"/>
  <c r="G96" i="2"/>
  <c r="L225" i="2"/>
  <c r="O221" i="2"/>
  <c r="P221" i="2" s="1"/>
  <c r="S160" i="2" l="1"/>
  <c r="S182" i="2"/>
  <c r="L229" i="2"/>
  <c r="O225" i="2"/>
  <c r="P225" i="2" s="1"/>
  <c r="L231" i="2"/>
  <c r="O227" i="2"/>
  <c r="P227" i="2" s="1"/>
  <c r="O230" i="2"/>
  <c r="P230" i="2" s="1"/>
  <c r="L234" i="2"/>
  <c r="O183" i="2"/>
  <c r="P183" i="2" s="1"/>
  <c r="R183" i="2" s="1"/>
  <c r="L184" i="2"/>
  <c r="R213" i="2"/>
  <c r="S212" i="2"/>
  <c r="O228" i="2"/>
  <c r="P228" i="2" s="1"/>
  <c r="L232" i="2"/>
  <c r="O161" i="2"/>
  <c r="P161" i="2" s="1"/>
  <c r="R161" i="2" s="1"/>
  <c r="L162" i="2"/>
  <c r="S161" i="2" l="1"/>
  <c r="S183" i="2"/>
  <c r="L235" i="2"/>
  <c r="O231" i="2"/>
  <c r="P231" i="2" s="1"/>
  <c r="O162" i="2"/>
  <c r="P162" i="2" s="1"/>
  <c r="R162" i="2" s="1"/>
  <c r="L163" i="2"/>
  <c r="O184" i="2"/>
  <c r="P184" i="2" s="1"/>
  <c r="R184" i="2" s="1"/>
  <c r="L185" i="2"/>
  <c r="L236" i="2"/>
  <c r="O232" i="2"/>
  <c r="P232" i="2" s="1"/>
  <c r="R214" i="2"/>
  <c r="S213" i="2"/>
  <c r="L238" i="2"/>
  <c r="O234" i="2"/>
  <c r="P234" i="2" s="1"/>
  <c r="L233" i="2"/>
  <c r="O229" i="2"/>
  <c r="P229" i="2" s="1"/>
  <c r="S184" i="2" l="1"/>
  <c r="S162" i="2"/>
  <c r="L237" i="2"/>
  <c r="O233" i="2"/>
  <c r="P233" i="2" s="1"/>
  <c r="L186" i="2"/>
  <c r="O185" i="2"/>
  <c r="P185" i="2" s="1"/>
  <c r="R185" i="2" s="1"/>
  <c r="L242" i="2"/>
  <c r="O238" i="2"/>
  <c r="P238" i="2" s="1"/>
  <c r="L240" i="2"/>
  <c r="O236" i="2"/>
  <c r="P236" i="2" s="1"/>
  <c r="R215" i="2"/>
  <c r="S214" i="2"/>
  <c r="O163" i="2"/>
  <c r="P163" i="2" s="1"/>
  <c r="R163" i="2" s="1"/>
  <c r="L164" i="2"/>
  <c r="O235" i="2"/>
  <c r="P235" i="2" s="1"/>
  <c r="L239" i="2"/>
  <c r="S185" i="2" l="1"/>
  <c r="S163" i="2"/>
  <c r="O164" i="2"/>
  <c r="P164" i="2" s="1"/>
  <c r="R164" i="2" s="1"/>
  <c r="L165" i="2"/>
  <c r="O186" i="2"/>
  <c r="P186" i="2" s="1"/>
  <c r="R186" i="2" s="1"/>
  <c r="L187" i="2"/>
  <c r="L246" i="2"/>
  <c r="O242" i="2"/>
  <c r="P242" i="2" s="1"/>
  <c r="O239" i="2"/>
  <c r="P239" i="2" s="1"/>
  <c r="L243" i="2"/>
  <c r="L244" i="2"/>
  <c r="O240" i="2"/>
  <c r="P240" i="2" s="1"/>
  <c r="R216" i="2"/>
  <c r="S215" i="2"/>
  <c r="L241" i="2"/>
  <c r="O237" i="2"/>
  <c r="P237" i="2" s="1"/>
  <c r="S186" i="2" l="1"/>
  <c r="R217" i="2"/>
  <c r="S216" i="2"/>
  <c r="L245" i="2"/>
  <c r="O241" i="2"/>
  <c r="P241" i="2" s="1"/>
  <c r="L250" i="2"/>
  <c r="O246" i="2"/>
  <c r="P246" i="2" s="1"/>
  <c r="S164" i="2"/>
  <c r="L166" i="2"/>
  <c r="O165" i="2"/>
  <c r="P165" i="2" s="1"/>
  <c r="R165" i="2" s="1"/>
  <c r="L247" i="2"/>
  <c r="O243" i="2"/>
  <c r="P243" i="2" s="1"/>
  <c r="L248" i="2"/>
  <c r="O244" i="2"/>
  <c r="P244" i="2" s="1"/>
  <c r="L188" i="2"/>
  <c r="O187" i="2"/>
  <c r="P187" i="2" s="1"/>
  <c r="R187" i="2" s="1"/>
  <c r="S187" i="2" l="1"/>
  <c r="S165" i="2"/>
  <c r="L252" i="2"/>
  <c r="O248" i="2"/>
  <c r="P248" i="2" s="1"/>
  <c r="R218" i="2"/>
  <c r="S217" i="2"/>
  <c r="L254" i="2"/>
  <c r="O250" i="2"/>
  <c r="P250" i="2" s="1"/>
  <c r="L249" i="2"/>
  <c r="O245" i="2"/>
  <c r="P245" i="2" s="1"/>
  <c r="L251" i="2"/>
  <c r="O247" i="2"/>
  <c r="P247" i="2" s="1"/>
  <c r="O188" i="2"/>
  <c r="P188" i="2" s="1"/>
  <c r="R188" i="2" s="1"/>
  <c r="L189" i="2"/>
  <c r="L167" i="2"/>
  <c r="O166" i="2"/>
  <c r="P166" i="2" s="1"/>
  <c r="R166" i="2" s="1"/>
  <c r="S166" i="2" l="1"/>
  <c r="S188" i="2"/>
  <c r="L190" i="2"/>
  <c r="O189" i="2"/>
  <c r="P189" i="2" s="1"/>
  <c r="R189" i="2" s="1"/>
  <c r="R219" i="2"/>
  <c r="S218" i="2"/>
  <c r="L255" i="2"/>
  <c r="O251" i="2"/>
  <c r="P251" i="2" s="1"/>
  <c r="L258" i="2"/>
  <c r="O254" i="2"/>
  <c r="P254" i="2" s="1"/>
  <c r="L168" i="2"/>
  <c r="O167" i="2"/>
  <c r="P167" i="2" s="1"/>
  <c r="R167" i="2" s="1"/>
  <c r="L256" i="2"/>
  <c r="O252" i="2"/>
  <c r="P252" i="2" s="1"/>
  <c r="L253" i="2"/>
  <c r="O249" i="2"/>
  <c r="P249" i="2" s="1"/>
  <c r="S167" i="2" l="1"/>
  <c r="S189" i="2"/>
  <c r="R220" i="2"/>
  <c r="S219" i="2"/>
  <c r="O256" i="2"/>
  <c r="P256" i="2" s="1"/>
  <c r="L260" i="2"/>
  <c r="L257" i="2"/>
  <c r="O253" i="2"/>
  <c r="P253" i="2" s="1"/>
  <c r="O258" i="2"/>
  <c r="P258" i="2" s="1"/>
  <c r="L262" i="2"/>
  <c r="L259" i="2"/>
  <c r="O255" i="2"/>
  <c r="P255" i="2" s="1"/>
  <c r="L191" i="2"/>
  <c r="O190" i="2"/>
  <c r="P190" i="2" s="1"/>
  <c r="R190" i="2" s="1"/>
  <c r="L169" i="2"/>
  <c r="O168" i="2"/>
  <c r="P168" i="2" s="1"/>
  <c r="R168" i="2" s="1"/>
  <c r="S168" i="2" l="1"/>
  <c r="S190" i="2"/>
  <c r="L192" i="2"/>
  <c r="O191" i="2"/>
  <c r="P191" i="2" s="1"/>
  <c r="R191" i="2" s="1"/>
  <c r="L264" i="2"/>
  <c r="O260" i="2"/>
  <c r="P260" i="2" s="1"/>
  <c r="L170" i="2"/>
  <c r="O169" i="2"/>
  <c r="P169" i="2" s="1"/>
  <c r="R169" i="2" s="1"/>
  <c r="O257" i="2"/>
  <c r="P257" i="2" s="1"/>
  <c r="L261" i="2"/>
  <c r="L263" i="2"/>
  <c r="O259" i="2"/>
  <c r="P259" i="2" s="1"/>
  <c r="O262" i="2"/>
  <c r="P262" i="2" s="1"/>
  <c r="L266" i="2"/>
  <c r="R221" i="2"/>
  <c r="S220" i="2"/>
  <c r="S169" i="2" l="1"/>
  <c r="L171" i="2"/>
  <c r="O170" i="2"/>
  <c r="P170" i="2" s="1"/>
  <c r="R170" i="2" s="1"/>
  <c r="O261" i="2"/>
  <c r="P261" i="2" s="1"/>
  <c r="L265" i="2"/>
  <c r="O266" i="2"/>
  <c r="P266" i="2" s="1"/>
  <c r="R222" i="2"/>
  <c r="S221" i="2"/>
  <c r="T220" i="2" s="1"/>
  <c r="S191" i="2"/>
  <c r="L267" i="2"/>
  <c r="O263" i="2"/>
  <c r="P263" i="2" s="1"/>
  <c r="O264" i="2"/>
  <c r="P264" i="2" s="1"/>
  <c r="L193" i="2"/>
  <c r="O192" i="2"/>
  <c r="P192" i="2" s="1"/>
  <c r="R192" i="2" s="1"/>
  <c r="S192" i="2" l="1"/>
  <c r="R223" i="2"/>
  <c r="S222" i="2"/>
  <c r="L194" i="2"/>
  <c r="O193" i="2"/>
  <c r="P193" i="2" s="1"/>
  <c r="R193" i="2" s="1"/>
  <c r="O265" i="2"/>
  <c r="P265" i="2" s="1"/>
  <c r="S170" i="2"/>
  <c r="O267" i="2"/>
  <c r="P267" i="2" s="1"/>
  <c r="O171" i="2"/>
  <c r="P171" i="2" s="1"/>
  <c r="R171" i="2" s="1"/>
  <c r="S171" i="2" s="1"/>
  <c r="S193" i="2" l="1"/>
  <c r="O194" i="2"/>
  <c r="P194" i="2" s="1"/>
  <c r="R194" i="2" s="1"/>
  <c r="S194" i="2" s="1"/>
  <c r="R224" i="2"/>
  <c r="S223" i="2"/>
  <c r="R225" i="2" l="1"/>
  <c r="S224" i="2"/>
  <c r="R226" i="2" l="1"/>
  <c r="S225" i="2"/>
  <c r="R227" i="2" l="1"/>
  <c r="S226" i="2"/>
  <c r="R228" i="2" l="1"/>
  <c r="S227" i="2"/>
  <c r="R229" i="2" l="1"/>
  <c r="S228" i="2"/>
  <c r="R230" i="2" l="1"/>
  <c r="S229" i="2"/>
  <c r="R231" i="2" l="1"/>
  <c r="S230" i="2"/>
  <c r="R232" i="2" l="1"/>
  <c r="S231" i="2"/>
  <c r="R233" i="2" l="1"/>
  <c r="S232" i="2"/>
  <c r="R234" i="2" l="1"/>
  <c r="S233" i="2"/>
  <c r="R235" i="2" l="1"/>
  <c r="S234" i="2"/>
  <c r="R236" i="2" l="1"/>
  <c r="S235" i="2"/>
  <c r="R237" i="2" l="1"/>
  <c r="S236" i="2"/>
  <c r="R238" i="2" l="1"/>
  <c r="S237" i="2"/>
  <c r="R239" i="2" l="1"/>
  <c r="S238" i="2"/>
  <c r="R240" i="2" l="1"/>
  <c r="S239" i="2"/>
  <c r="R241" i="2" l="1"/>
  <c r="S240" i="2"/>
  <c r="R242" i="2" l="1"/>
  <c r="S241" i="2"/>
  <c r="R243" i="2" l="1"/>
  <c r="S242" i="2"/>
  <c r="R244" i="2" l="1"/>
  <c r="S243" i="2"/>
  <c r="R245" i="2" l="1"/>
  <c r="S244" i="2"/>
  <c r="R246" i="2" l="1"/>
  <c r="S245" i="2"/>
  <c r="R247" i="2" l="1"/>
  <c r="S246" i="2"/>
  <c r="R248" i="2" l="1"/>
  <c r="S247" i="2"/>
  <c r="R249" i="2" l="1"/>
  <c r="S248" i="2"/>
  <c r="R250" i="2" l="1"/>
  <c r="S249" i="2"/>
  <c r="R251" i="2" l="1"/>
  <c r="S250" i="2"/>
  <c r="R252" i="2" l="1"/>
  <c r="S251" i="2"/>
  <c r="R253" i="2" l="1"/>
  <c r="S252" i="2"/>
  <c r="R254" i="2" l="1"/>
  <c r="S253" i="2"/>
  <c r="R255" i="2" l="1"/>
  <c r="S254" i="2"/>
  <c r="R256" i="2" l="1"/>
  <c r="S255" i="2"/>
  <c r="R257" i="2" l="1"/>
  <c r="S256" i="2"/>
  <c r="R258" i="2" l="1"/>
  <c r="S257" i="2"/>
  <c r="R259" i="2" l="1"/>
  <c r="S258" i="2"/>
  <c r="R260" i="2" l="1"/>
  <c r="S259" i="2"/>
  <c r="R261" i="2" l="1"/>
  <c r="S260" i="2"/>
  <c r="R262" i="2" l="1"/>
  <c r="S261" i="2"/>
  <c r="R263" i="2" l="1"/>
  <c r="S262" i="2"/>
  <c r="R264" i="2" l="1"/>
  <c r="S263" i="2"/>
  <c r="R265" i="2" l="1"/>
  <c r="S264" i="2"/>
  <c r="R266" i="2" l="1"/>
  <c r="S265" i="2"/>
  <c r="R267" i="2" l="1"/>
  <c r="S267" i="2" s="1"/>
  <c r="S26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</author>
  </authors>
  <commentList>
    <comment ref="B4" authorId="0" shapeId="0" xr:uid="{00000000-0006-0000-0000-000001000000}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>Densité</t>
        </r>
      </text>
    </comment>
    <comment ref="B5" authorId="0" shapeId="0" xr:uid="{00000000-0006-0000-0000-000002000000}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>Gravité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</author>
  </authors>
  <commentList>
    <comment ref="A3" authorId="0" shapeId="0" xr:uid="{00000000-0006-0000-0100-000001000000}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>Densité</t>
        </r>
      </text>
    </comment>
    <comment ref="A4" authorId="0" shapeId="0" xr:uid="{00000000-0006-0000-0100-000002000000}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>Gravité</t>
        </r>
      </text>
    </comment>
    <comment ref="A7" authorId="0" shapeId="0" xr:uid="{00000000-0006-0000-0100-000003000000}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>Chute initiale</t>
        </r>
      </text>
    </comment>
    <comment ref="A8" authorId="0" shapeId="0" xr:uid="{00000000-0006-0000-0100-000004000000}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 xml:space="preserve">Débit initial
</t>
        </r>
      </text>
    </comment>
    <comment ref="A9" authorId="0" shapeId="0" xr:uid="{00000000-0006-0000-0100-000005000000}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>Ouverture des directrices</t>
        </r>
      </text>
    </comment>
    <comment ref="A10" authorId="0" shapeId="0" xr:uid="{00000000-0006-0000-0100-000006000000}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>Vitesse synchrone</t>
        </r>
      </text>
    </comment>
    <comment ref="D10" authorId="0" shapeId="0" xr:uid="{00000000-0006-0000-0100-000010000000}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>Vitesse angulaire</t>
        </r>
      </text>
    </comment>
    <comment ref="A11" authorId="0" shapeId="0" xr:uid="{00000000-0006-0000-0100-000007000000}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>Diamètre de la roue</t>
        </r>
      </text>
    </comment>
    <comment ref="A12" authorId="0" shapeId="0" xr:uid="{00000000-0006-0000-0100-000008000000}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>Diamètre conduite</t>
        </r>
      </text>
    </comment>
    <comment ref="D12" authorId="0" shapeId="0" xr:uid="{00000000-0006-0000-0100-000011000000}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>Section de la conduite</t>
        </r>
      </text>
    </comment>
    <comment ref="G12" authorId="0" shapeId="0" xr:uid="{00000000-0006-0000-0100-000014000000}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>Vitesse dans la conduite</t>
        </r>
      </text>
    </comment>
    <comment ref="A13" authorId="0" shapeId="0" xr:uid="{00000000-0006-0000-0100-000009000000}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>Longueur conduite</t>
        </r>
      </text>
    </comment>
    <comment ref="A14" authorId="0" shapeId="0" xr:uid="{00000000-0006-0000-0100-00000A000000}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>Célérité de l'onde</t>
        </r>
      </text>
    </comment>
    <comment ref="D14" authorId="0" shapeId="0" xr:uid="{00000000-0006-0000-0100-000012000000}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>Pas de temps</t>
        </r>
      </text>
    </comment>
    <comment ref="A15" authorId="0" shapeId="0" xr:uid="{00000000-0006-0000-0100-00000B000000}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>Temps de manœuvre pour coupure à pleine charge</t>
        </r>
      </text>
    </comment>
    <comment ref="D15" authorId="0" shapeId="0" xr:uid="{00000000-0006-0000-0100-000013000000}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>Nombre de pas de temps</t>
        </r>
      </text>
    </comment>
    <comment ref="A16" authorId="0" shapeId="0" xr:uid="{00000000-0006-0000-0100-00000C000000}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>majoration entre modèle et proto</t>
        </r>
      </text>
    </comment>
    <comment ref="A17" authorId="0" shapeId="0" xr:uid="{00000000-0006-0000-0100-00000D000000}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>Inertie des masses tournantes</t>
        </r>
      </text>
    </comment>
    <comment ref="A21" authorId="0" shapeId="0" xr:uid="{00000000-0006-0000-0100-00000E000000}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>Temps caractéristique</t>
        </r>
      </text>
    </comment>
    <comment ref="C267" authorId="0" shapeId="0" xr:uid="{00000000-0006-0000-0100-00000F000000}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>Ouverture des directrices</t>
        </r>
      </text>
    </comment>
  </commentList>
</comments>
</file>

<file path=xl/sharedStrings.xml><?xml version="1.0" encoding="utf-8"?>
<sst xmlns="http://schemas.openxmlformats.org/spreadsheetml/2006/main" count="142" uniqueCount="75">
  <si>
    <t>D</t>
  </si>
  <si>
    <t>m</t>
  </si>
  <si>
    <t>H</t>
  </si>
  <si>
    <t>ρ =</t>
  </si>
  <si>
    <t>kg/m3</t>
  </si>
  <si>
    <t>g =</t>
  </si>
  <si>
    <t>m/s2</t>
  </si>
  <si>
    <t>ntpm=</t>
  </si>
  <si>
    <t>t/mn</t>
  </si>
  <si>
    <t>n11</t>
  </si>
  <si>
    <t>g</t>
  </si>
  <si>
    <t>Q11</t>
  </si>
  <si>
    <r>
      <rPr>
        <sz val="18"/>
        <color rgb="FF000000"/>
        <rFont val="Symbol"/>
        <family val="1"/>
        <charset val="2"/>
      </rPr>
      <t>h</t>
    </r>
    <r>
      <rPr>
        <sz val="18"/>
        <color rgb="FF000000"/>
        <rFont val="Calibri"/>
        <family val="2"/>
        <charset val="1"/>
      </rPr>
      <t>m</t>
    </r>
  </si>
  <si>
    <r>
      <rPr>
        <sz val="18"/>
        <color rgb="FF000000"/>
        <rFont val="Symbol"/>
        <family val="1"/>
        <charset val="2"/>
      </rPr>
      <t>h</t>
    </r>
    <r>
      <rPr>
        <sz val="18"/>
        <color rgb="FF000000"/>
        <rFont val="Calibri"/>
        <family val="2"/>
        <charset val="1"/>
      </rPr>
      <t>p</t>
    </r>
  </si>
  <si>
    <t>Q</t>
  </si>
  <si>
    <t>P</t>
  </si>
  <si>
    <r>
      <rPr>
        <sz val="18"/>
        <color rgb="FF000000"/>
        <rFont val="Calibri"/>
        <family val="2"/>
        <charset val="1"/>
      </rPr>
      <t>P</t>
    </r>
    <r>
      <rPr>
        <vertAlign val="subscript"/>
        <sz val="18"/>
        <color rgb="FF000000"/>
        <rFont val="Calibri"/>
        <family val="2"/>
        <charset val="1"/>
      </rPr>
      <t>pondéré</t>
    </r>
  </si>
  <si>
    <t>Pondération</t>
  </si>
  <si>
    <t>Rendement moyen pondéré</t>
  </si>
  <si>
    <t>Exemple de calcul d'un transitoire : délestage à pleine charge</t>
  </si>
  <si>
    <t>H0=</t>
  </si>
  <si>
    <t>Q0=</t>
  </si>
  <si>
    <t>m³/s</t>
  </si>
  <si>
    <r>
      <rPr>
        <sz val="11"/>
        <color rgb="FF000000"/>
        <rFont val="Symbol"/>
        <family val="1"/>
        <charset val="2"/>
      </rPr>
      <t>g</t>
    </r>
    <r>
      <rPr>
        <sz val="11"/>
        <color rgb="FF000000"/>
        <rFont val="Calibri"/>
        <family val="2"/>
        <charset val="1"/>
      </rPr>
      <t>0=</t>
    </r>
  </si>
  <si>
    <t>degrés</t>
  </si>
  <si>
    <t>n0=</t>
  </si>
  <si>
    <t>tpm</t>
  </si>
  <si>
    <t>ω0 =</t>
  </si>
  <si>
    <t>rad/s</t>
  </si>
  <si>
    <t>Dr=</t>
  </si>
  <si>
    <t>Dc=</t>
  </si>
  <si>
    <t>Ac=</t>
  </si>
  <si>
    <t>m²</t>
  </si>
  <si>
    <t>V0=</t>
  </si>
  <si>
    <t>m/s</t>
  </si>
  <si>
    <t>L=</t>
  </si>
  <si>
    <t>c=</t>
  </si>
  <si>
    <t>t2lsc=</t>
  </si>
  <si>
    <t>s</t>
  </si>
  <si>
    <t>tp=</t>
  </si>
  <si>
    <t>npas=</t>
  </si>
  <si>
    <t>-</t>
  </si>
  <si>
    <t>Δη</t>
  </si>
  <si>
    <t>I=</t>
  </si>
  <si>
    <t>kg m²</t>
  </si>
  <si>
    <t>Pour une coupure linéaire de débit - coup de bélier de masse</t>
  </si>
  <si>
    <r>
      <rPr>
        <sz val="11"/>
        <color rgb="FF000000"/>
        <rFont val="Symbol"/>
        <family val="1"/>
        <charset val="2"/>
      </rPr>
      <t>q</t>
    </r>
    <r>
      <rPr>
        <sz val="11"/>
        <color rgb="FF000000"/>
        <rFont val="Calibri"/>
        <family val="2"/>
        <charset val="1"/>
      </rPr>
      <t>=</t>
    </r>
  </si>
  <si>
    <t>Δhmax=</t>
  </si>
  <si>
    <t>Hmax=</t>
  </si>
  <si>
    <t>Pour une coupure linéaire de débit - coup de bélier accoustique - pic de Michaud</t>
  </si>
  <si>
    <t>Pour une coupure linéraire avec pas de temps 1 – méthode d’Allievi</t>
  </si>
  <si>
    <t>i</t>
  </si>
  <si>
    <t>t=i*2*L/c</t>
  </si>
  <si>
    <t>Qi</t>
  </si>
  <si>
    <t>Vi</t>
  </si>
  <si>
    <t>ΔH</t>
  </si>
  <si>
    <t>Hi (mce)</t>
  </si>
  <si>
    <t>Pour une coupure linéraire avec pas de temps 0,5</t>
  </si>
  <si>
    <t>t=2L/c</t>
  </si>
  <si>
    <t>Pour une coupure linéraire avec pas de temps 0,25</t>
  </si>
  <si>
    <t>Pour un délestage subit par la turbine - méthode d'Allievi – pas entier – par supposition manuelle</t>
  </si>
  <si>
    <t>2*L/c</t>
  </si>
  <si>
    <r>
      <rPr>
        <sz val="11"/>
        <color rgb="FF333399"/>
        <rFont val="Symbol"/>
        <family val="1"/>
        <charset val="2"/>
      </rPr>
      <t>g</t>
    </r>
    <r>
      <rPr>
        <sz val="11"/>
        <color rgb="FF333399"/>
        <rFont val="Calibri"/>
        <family val="2"/>
        <charset val="1"/>
      </rPr>
      <t>i</t>
    </r>
  </si>
  <si>
    <t>Hsup</t>
  </si>
  <si>
    <t>nsup</t>
  </si>
  <si>
    <r>
      <rPr>
        <sz val="11"/>
        <color rgb="FF000000"/>
        <rFont val="Calibri"/>
        <family val="2"/>
        <charset val="1"/>
      </rPr>
      <t>Q11 (</t>
    </r>
    <r>
      <rPr>
        <sz val="11"/>
        <color rgb="FF000000"/>
        <rFont val="Symbol"/>
        <family val="1"/>
        <charset val="2"/>
      </rPr>
      <t>g</t>
    </r>
    <r>
      <rPr>
        <sz val="11"/>
        <color rgb="FF000000"/>
        <rFont val="Calibri"/>
        <family val="2"/>
        <charset val="1"/>
      </rPr>
      <t>i , n11)</t>
    </r>
  </si>
  <si>
    <t>ηim (%)</t>
  </si>
  <si>
    <t>ηip (%)</t>
  </si>
  <si>
    <t>P (W)</t>
  </si>
  <si>
    <t>Cm (Nm)</t>
  </si>
  <si>
    <t>Cr (Nm)</t>
  </si>
  <si>
    <t>n (tpm)</t>
  </si>
  <si>
    <t>Résidu</t>
  </si>
  <si>
    <t>Pour un délestage subit par la turbine - méthode d'Allievi – pas entier – en utilisant le solveur</t>
  </si>
  <si>
    <t>Pour un délestage subit par la turbine - méthode d'Allievi – quart de 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</si>
</sst>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\ %"/>
    <numFmt numFmtId="165" formatCode="0.000"/>
    <numFmt numFmtId="166" formatCode="0\ %"/>
    <numFmt numFmtId="167" formatCode="0.0"/>
    <numFmt numFmtId="168" formatCode="0.0%"/>
    <numFmt numFmtId="169" formatCode="0.0000"/>
  </numFmts>
  <fonts count="23" x14ac:knownFonts="1">
    <font>
      <sz val="11"/>
      <color rgb="FF333333"/>
      <name val="Calibri"/>
      <family val="2"/>
      <charset val="1"/>
    </font>
    <font>
      <sz val="11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8"/>
      <color rgb="FF000000"/>
      <name val="Symbol"/>
      <family val="1"/>
      <charset val="2"/>
    </font>
    <font>
      <vertAlign val="subscript"/>
      <sz val="18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u val="double"/>
      <sz val="11"/>
      <color rgb="FFFF0000"/>
      <name val="Calibri"/>
      <family val="2"/>
      <charset val="1"/>
    </font>
    <font>
      <sz val="9"/>
      <color rgb="FF000000"/>
      <name val="Tahoma"/>
      <family val="2"/>
      <charset val="1"/>
    </font>
    <font>
      <b/>
      <sz val="20"/>
      <color rgb="FF000000"/>
      <name val="Calibri"/>
      <family val="2"/>
      <charset val="1"/>
    </font>
    <font>
      <sz val="11"/>
      <color rgb="FF000000"/>
      <name val="Symbol"/>
      <family val="1"/>
      <charset val="2"/>
    </font>
    <font>
      <sz val="11"/>
      <color rgb="FF000000"/>
      <name val="Calibri"/>
      <family val="1"/>
      <charset val="1"/>
    </font>
    <font>
      <b/>
      <sz val="14"/>
      <color rgb="FF000000"/>
      <name val="Calibri"/>
      <family val="2"/>
      <charset val="1"/>
    </font>
    <font>
      <sz val="11"/>
      <color rgb="FF000000"/>
      <name val="Cambria"/>
      <family val="1"/>
      <charset val="1"/>
    </font>
    <font>
      <b/>
      <sz val="11"/>
      <color rgb="FF000000"/>
      <name val="Calibri"/>
      <family val="2"/>
      <charset val="1"/>
    </font>
    <font>
      <b/>
      <sz val="11"/>
      <color rgb="FFFFCC00"/>
      <name val="Calibri"/>
      <family val="2"/>
      <charset val="1"/>
    </font>
    <font>
      <sz val="11"/>
      <color rgb="FFFF6600"/>
      <name val="Calibri"/>
      <family val="2"/>
      <charset val="1"/>
    </font>
    <font>
      <sz val="11"/>
      <color rgb="FFFFCC00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333399"/>
      <name val="Symbol"/>
      <family val="1"/>
      <charset val="2"/>
    </font>
    <font>
      <b/>
      <sz val="11"/>
      <color rgb="FFFF6600"/>
      <name val="Calibri"/>
      <family val="2"/>
      <charset val="1"/>
    </font>
    <font>
      <b/>
      <sz val="11"/>
      <color rgb="FF339966"/>
      <name val="Calibri"/>
      <family val="2"/>
      <charset val="1"/>
    </font>
    <font>
      <sz val="11"/>
      <color rgb="FF339966"/>
      <name val="Calibri"/>
      <family val="2"/>
      <charset val="1"/>
    </font>
    <font>
      <sz val="11"/>
      <color rgb="FFCE181E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CC99"/>
        <bgColor rgb="FFE7E6E6"/>
      </patternFill>
    </fill>
    <fill>
      <patternFill patternType="solid">
        <fgColor rgb="FFCCFFCC"/>
        <bgColor rgb="FFE0EFD4"/>
      </patternFill>
    </fill>
    <fill>
      <patternFill patternType="solid">
        <fgColor rgb="FFFFFFCC"/>
        <bgColor rgb="FFFFFF99"/>
      </patternFill>
    </fill>
    <fill>
      <patternFill patternType="solid">
        <fgColor rgb="FFFFFF99"/>
        <bgColor rgb="FFFFFFCC"/>
      </patternFill>
    </fill>
    <fill>
      <patternFill patternType="solid">
        <fgColor rgb="FFE0EFD4"/>
        <bgColor rgb="FFE7E6E6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6" fontId="1" fillId="0" borderId="0" applyBorder="0" applyProtection="0"/>
    <xf numFmtId="0" fontId="1" fillId="2" borderId="0" applyBorder="0" applyProtection="0"/>
  </cellStyleXfs>
  <cellXfs count="72">
    <xf numFmtId="0" fontId="0" fillId="0" borderId="0" xfId="0"/>
    <xf numFmtId="0" fontId="1" fillId="2" borderId="0" xfId="2" applyFont="1" applyBorder="1" applyAlignment="1" applyProtection="1">
      <alignment horizontal="right"/>
    </xf>
    <xf numFmtId="0" fontId="1" fillId="2" borderId="0" xfId="2" applyBorder="1" applyAlignment="1" applyProtection="1"/>
    <xf numFmtId="0" fontId="1" fillId="2" borderId="0" xfId="2" applyFont="1" applyBorder="1" applyAlignment="1" applyProtection="1"/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0" fillId="3" borderId="0" xfId="0" applyFill="1"/>
    <xf numFmtId="2" fontId="0" fillId="3" borderId="0" xfId="0" applyNumberFormat="1" applyFill="1"/>
    <xf numFmtId="165" fontId="0" fillId="3" borderId="0" xfId="0" applyNumberFormat="1" applyFill="1"/>
    <xf numFmtId="164" fontId="1" fillId="3" borderId="0" xfId="1" applyNumberFormat="1" applyFont="1" applyFill="1" applyBorder="1" applyAlignment="1" applyProtection="1"/>
    <xf numFmtId="1" fontId="0" fillId="3" borderId="0" xfId="0" applyNumberFormat="1" applyFill="1"/>
    <xf numFmtId="0" fontId="2" fillId="4" borderId="0" xfId="0" applyFont="1" applyFill="1" applyAlignment="1">
      <alignment horizontal="center"/>
    </xf>
    <xf numFmtId="164" fontId="3" fillId="4" borderId="0" xfId="0" applyNumberFormat="1" applyFont="1" applyFill="1" applyAlignment="1">
      <alignment horizontal="center"/>
    </xf>
    <xf numFmtId="0" fontId="1" fillId="4" borderId="0" xfId="0" applyFont="1" applyFill="1"/>
    <xf numFmtId="164" fontId="1" fillId="4" borderId="0" xfId="1" applyNumberFormat="1" applyFont="1" applyFill="1" applyBorder="1" applyAlignment="1" applyProtection="1"/>
    <xf numFmtId="0" fontId="5" fillId="4" borderId="0" xfId="0" applyFont="1" applyFill="1"/>
    <xf numFmtId="164" fontId="6" fillId="4" borderId="0" xfId="1" applyNumberFormat="1" applyFont="1" applyFill="1" applyBorder="1" applyAlignment="1" applyProtection="1"/>
    <xf numFmtId="167" fontId="0" fillId="0" borderId="0" xfId="0" applyNumberFormat="1"/>
    <xf numFmtId="0" fontId="8" fillId="0" borderId="0" xfId="0" applyFont="1"/>
    <xf numFmtId="0" fontId="0" fillId="5" borderId="0" xfId="0" applyFill="1"/>
    <xf numFmtId="2" fontId="1" fillId="2" borderId="0" xfId="2" applyNumberFormat="1" applyBorder="1" applyAlignment="1" applyProtection="1"/>
    <xf numFmtId="0" fontId="9" fillId="2" borderId="0" xfId="2" applyFont="1" applyBorder="1" applyAlignment="1" applyProtection="1">
      <alignment horizontal="right"/>
    </xf>
    <xf numFmtId="0" fontId="1" fillId="5" borderId="0" xfId="0" applyFont="1" applyFill="1" applyAlignment="1">
      <alignment horizontal="right"/>
    </xf>
    <xf numFmtId="165" fontId="0" fillId="5" borderId="0" xfId="0" applyNumberFormat="1" applyFill="1" applyAlignment="1">
      <alignment horizontal="left"/>
    </xf>
    <xf numFmtId="0" fontId="0" fillId="5" borderId="0" xfId="0" applyFill="1" applyAlignment="1">
      <alignment horizontal="left"/>
    </xf>
    <xf numFmtId="168" fontId="1" fillId="2" borderId="0" xfId="2" applyNumberFormat="1" applyBorder="1" applyAlignment="1" applyProtection="1"/>
    <xf numFmtId="11" fontId="1" fillId="2" borderId="0" xfId="2" applyNumberFormat="1" applyBorder="1" applyAlignment="1" applyProtection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168" fontId="1" fillId="3" borderId="0" xfId="1" applyNumberFormat="1" applyFont="1" applyFill="1" applyBorder="1" applyAlignment="1" applyProtection="1"/>
    <xf numFmtId="168" fontId="1" fillId="0" borderId="0" xfId="1" applyNumberFormat="1" applyFont="1" applyBorder="1" applyAlignment="1" applyProtection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7" fontId="1" fillId="0" borderId="0" xfId="0" applyNumberFormat="1" applyFont="1" applyAlignment="1">
      <alignment horizontal="center"/>
    </xf>
    <xf numFmtId="2" fontId="15" fillId="0" borderId="0" xfId="0" applyNumberFormat="1" applyFont="1"/>
    <xf numFmtId="169" fontId="0" fillId="0" borderId="0" xfId="0" applyNumberFormat="1"/>
    <xf numFmtId="2" fontId="0" fillId="0" borderId="0" xfId="0" applyNumberFormat="1"/>
    <xf numFmtId="167" fontId="16" fillId="0" borderId="0" xfId="0" applyNumberFormat="1" applyFont="1"/>
    <xf numFmtId="2" fontId="17" fillId="6" borderId="0" xfId="0" applyNumberFormat="1" applyFont="1" applyFill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7" fontId="14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0" fillId="6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167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16" fillId="0" borderId="0" xfId="0" applyNumberFormat="1" applyFont="1" applyAlignment="1">
      <alignment horizontal="center"/>
    </xf>
    <xf numFmtId="164" fontId="1" fillId="0" borderId="0" xfId="1" applyNumberFormat="1" applyFont="1" applyBorder="1" applyAlignment="1" applyProtection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21" fillId="6" borderId="0" xfId="0" applyNumberFormat="1" applyFont="1" applyFill="1" applyAlignment="1">
      <alignment horizontal="center"/>
    </xf>
    <xf numFmtId="0" fontId="1" fillId="0" borderId="0" xfId="0" applyFont="1"/>
    <xf numFmtId="167" fontId="2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2" fontId="15" fillId="0" borderId="0" xfId="0" applyNumberFormat="1" applyFont="1" applyAlignment="1">
      <alignment horizontal="center"/>
    </xf>
    <xf numFmtId="169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2" fontId="0" fillId="6" borderId="0" xfId="0" applyNumberFormat="1" applyFill="1" applyAlignment="1">
      <alignment horizontal="center"/>
    </xf>
    <xf numFmtId="2" fontId="21" fillId="0" borderId="0" xfId="0" applyNumberFormat="1" applyFont="1" applyAlignment="1">
      <alignment horizontal="center"/>
    </xf>
    <xf numFmtId="167" fontId="22" fillId="0" borderId="0" xfId="0" applyNumberFormat="1" applyFont="1" applyAlignment="1">
      <alignment horizontal="center"/>
    </xf>
  </cellXfs>
  <cellStyles count="3">
    <cellStyle name="Normal" xfId="0" builtinId="0"/>
    <cellStyle name="Pourcentage" xfId="1" builtinId="5"/>
    <cellStyle name="Texte explicatif" xfId="2" builtinId="53" customBuiltin="1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579D1C"/>
      <rgbColor rgb="FF800080"/>
      <rgbColor rgb="FF008080"/>
      <rgbColor rgb="FFC0C0C0"/>
      <rgbColor rgb="FF808080"/>
      <rgbColor rgb="FF9999FF"/>
      <rgbColor rgb="FF993366"/>
      <rgbColor rgb="FFFFFFCC"/>
      <rgbColor rgb="FFE0EFD4"/>
      <rgbColor rgb="FF660066"/>
      <rgbColor rgb="FFFF420E"/>
      <rgbColor rgb="FF0066CC"/>
      <rgbColor rgb="FFB3B3B3"/>
      <rgbColor rgb="FF000080"/>
      <rgbColor rgb="FFFF00FF"/>
      <rgbColor rgb="FFFFD32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E3D200"/>
      <rgbColor rgb="FFCC99FF"/>
      <rgbColor rgb="FFFFCC99"/>
      <rgbColor rgb="FF3366FF"/>
      <rgbColor rgb="FF33CCCC"/>
      <rgbColor rgb="FF72BF44"/>
      <rgbColor rgb="FFFFCC00"/>
      <rgbColor rgb="FFF58220"/>
      <rgbColor rgb="FFFF6600"/>
      <rgbColor rgb="FF666699"/>
      <rgbColor rgb="FF969696"/>
      <rgbColor rgb="FF00458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333333"/>
                </a:solidFill>
                <a:latin typeface="Calibri"/>
              </a:defRPr>
            </a:pPr>
            <a:r>
              <a:rPr lang="fr-CA" sz="1400" b="0" strike="noStrike" spc="-1">
                <a:solidFill>
                  <a:srgbClr val="333333"/>
                </a:solidFill>
                <a:latin typeface="Calibri"/>
              </a:rPr>
              <a:t>Prise de charge à 225 tpm et 300 m de chute</a:t>
            </a:r>
          </a:p>
        </c:rich>
      </c:tx>
      <c:layout>
        <c:manualLayout>
          <c:xMode val="edge"/>
          <c:yMode val="edge"/>
          <c:x val="0.33081501831501797"/>
          <c:y val="2.18876788383515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5.0366300366300404E-3"/>
          <c:y val="1.40935297885971E-2"/>
          <c:w val="0.99358974358974395"/>
          <c:h val="0.98313047191971004"/>
        </c:manualLayout>
      </c:layout>
      <c:scatterChart>
        <c:scatterStyle val="lineMarker"/>
        <c:varyColors val="0"/>
        <c:ser>
          <c:idx val="0"/>
          <c:order val="0"/>
          <c:spPr>
            <a:ln w="12600">
              <a:solidFill>
                <a:srgbClr val="666699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'Prise de charge'!$G$11:$G$97</c:f>
              <c:numCache>
                <c:formatCode>General</c:formatCode>
                <c:ptCount val="87"/>
                <c:pt idx="0">
                  <c:v>319637961.75683254</c:v>
                </c:pt>
                <c:pt idx="1">
                  <c:v>326270681.74196881</c:v>
                </c:pt>
                <c:pt idx="2">
                  <c:v>332931453.20279121</c:v>
                </c:pt>
                <c:pt idx="3">
                  <c:v>339620276.13929975</c:v>
                </c:pt>
                <c:pt idx="4">
                  <c:v>346337150.5514943</c:v>
                </c:pt>
                <c:pt idx="5">
                  <c:v>353082076.43937486</c:v>
                </c:pt>
                <c:pt idx="6">
                  <c:v>359547038.59306228</c:v>
                </c:pt>
                <c:pt idx="7">
                  <c:v>365768662.86006659</c:v>
                </c:pt>
                <c:pt idx="8">
                  <c:v>371719939.37482303</c:v>
                </c:pt>
                <c:pt idx="9">
                  <c:v>377250643.79227972</c:v>
                </c:pt>
                <c:pt idx="10">
                  <c:v>382242776.00585258</c:v>
                </c:pt>
                <c:pt idx="11">
                  <c:v>386973932.96152449</c:v>
                </c:pt>
                <c:pt idx="12">
                  <c:v>392141928.44564074</c:v>
                </c:pt>
                <c:pt idx="13">
                  <c:v>398133479.26020658</c:v>
                </c:pt>
                <c:pt idx="14">
                  <c:v>404749874.04106152</c:v>
                </c:pt>
                <c:pt idx="15">
                  <c:v>411662300.75647002</c:v>
                </c:pt>
                <c:pt idx="16">
                  <c:v>418665629.74129122</c:v>
                </c:pt>
                <c:pt idx="17">
                  <c:v>425653972.99183923</c:v>
                </c:pt>
                <c:pt idx="18">
                  <c:v>432617941.67300928</c:v>
                </c:pt>
                <c:pt idx="19">
                  <c:v>439473486.55252403</c:v>
                </c:pt>
                <c:pt idx="20">
                  <c:v>446001187.73691958</c:v>
                </c:pt>
                <c:pt idx="21">
                  <c:v>452249098.25913483</c:v>
                </c:pt>
                <c:pt idx="22">
                  <c:v>458017278.65192288</c:v>
                </c:pt>
                <c:pt idx="23">
                  <c:v>463406730.43212861</c:v>
                </c:pt>
                <c:pt idx="24">
                  <c:v>468486823.41727954</c:v>
                </c:pt>
                <c:pt idx="25">
                  <c:v>473283212.39458263</c:v>
                </c:pt>
                <c:pt idx="26">
                  <c:v>477668391.19603139</c:v>
                </c:pt>
                <c:pt idx="27">
                  <c:v>481439185.75169623</c:v>
                </c:pt>
                <c:pt idx="28">
                  <c:v>484823035.96256369</c:v>
                </c:pt>
                <c:pt idx="29">
                  <c:v>488119045.2727769</c:v>
                </c:pt>
                <c:pt idx="30">
                  <c:v>491480207.5341506</c:v>
                </c:pt>
                <c:pt idx="31">
                  <c:v>494926263.77692062</c:v>
                </c:pt>
                <c:pt idx="32">
                  <c:v>498340569.34146196</c:v>
                </c:pt>
                <c:pt idx="33">
                  <c:v>501640462.68407702</c:v>
                </c:pt>
                <c:pt idx="34">
                  <c:v>504869650.86246639</c:v>
                </c:pt>
                <c:pt idx="35">
                  <c:v>508130358.31297487</c:v>
                </c:pt>
                <c:pt idx="36">
                  <c:v>511433679.09210193</c:v>
                </c:pt>
                <c:pt idx="37">
                  <c:v>514677951.56052446</c:v>
                </c:pt>
                <c:pt idx="38">
                  <c:v>517789963.06742996</c:v>
                </c:pt>
                <c:pt idx="39">
                  <c:v>520771575.46093357</c:v>
                </c:pt>
                <c:pt idx="40">
                  <c:v>523648219.85674906</c:v>
                </c:pt>
                <c:pt idx="41">
                  <c:v>526507622.28380901</c:v>
                </c:pt>
                <c:pt idx="42">
                  <c:v>529349782.74211365</c:v>
                </c:pt>
                <c:pt idx="43">
                  <c:v>532174701.23166299</c:v>
                </c:pt>
                <c:pt idx="44">
                  <c:v>534982377.75245684</c:v>
                </c:pt>
                <c:pt idx="45">
                  <c:v>537772812.30449533</c:v>
                </c:pt>
                <c:pt idx="46">
                  <c:v>540546004.88777852</c:v>
                </c:pt>
                <c:pt idx="47">
                  <c:v>543301955.50230634</c:v>
                </c:pt>
                <c:pt idx="48">
                  <c:v>546040664.14807868</c:v>
                </c:pt>
                <c:pt idx="49">
                  <c:v>548762130.82509565</c:v>
                </c:pt>
                <c:pt idx="50">
                  <c:v>551466355.53335738</c:v>
                </c:pt>
                <c:pt idx="51">
                  <c:v>554153338.27286363</c:v>
                </c:pt>
                <c:pt idx="52">
                  <c:v>556823079.04361463</c:v>
                </c:pt>
                <c:pt idx="53">
                  <c:v>559475577.84561014</c:v>
                </c:pt>
                <c:pt idx="54">
                  <c:v>562110834.67885029</c:v>
                </c:pt>
                <c:pt idx="55">
                  <c:v>564728849.54333508</c:v>
                </c:pt>
                <c:pt idx="56">
                  <c:v>567329622.4390645</c:v>
                </c:pt>
                <c:pt idx="57">
                  <c:v>569913153.36603844</c:v>
                </c:pt>
                <c:pt idx="58">
                  <c:v>572479442.32425702</c:v>
                </c:pt>
                <c:pt idx="59">
                  <c:v>575028489.31372046</c:v>
                </c:pt>
                <c:pt idx="60">
                  <c:v>577560294.33442831</c:v>
                </c:pt>
                <c:pt idx="61">
                  <c:v>580074857.38638079</c:v>
                </c:pt>
                <c:pt idx="62">
                  <c:v>582572178.46957803</c:v>
                </c:pt>
                <c:pt idx="63">
                  <c:v>585052257.58401978</c:v>
                </c:pt>
                <c:pt idx="64">
                  <c:v>587515094.72970629</c:v>
                </c:pt>
                <c:pt idx="65">
                  <c:v>589960689.90663719</c:v>
                </c:pt>
                <c:pt idx="66">
                  <c:v>592389043.11481285</c:v>
                </c:pt>
                <c:pt idx="67">
                  <c:v>594800154.35423326</c:v>
                </c:pt>
                <c:pt idx="68">
                  <c:v>597194023.62489808</c:v>
                </c:pt>
                <c:pt idx="69">
                  <c:v>599570650.92680752</c:v>
                </c:pt>
                <c:pt idx="70">
                  <c:v>601930036.25996172</c:v>
                </c:pt>
                <c:pt idx="71">
                  <c:v>604272179.62436044</c:v>
                </c:pt>
                <c:pt idx="72">
                  <c:v>606597081.02000391</c:v>
                </c:pt>
                <c:pt idx="73">
                  <c:v>608904740.4468919</c:v>
                </c:pt>
                <c:pt idx="74">
                  <c:v>611195157.90502465</c:v>
                </c:pt>
                <c:pt idx="75">
                  <c:v>613468333.39440191</c:v>
                </c:pt>
                <c:pt idx="76">
                  <c:v>615724266.9150238</c:v>
                </c:pt>
                <c:pt idx="77">
                  <c:v>617962958.46689034</c:v>
                </c:pt>
                <c:pt idx="78">
                  <c:v>620184408.0500015</c:v>
                </c:pt>
                <c:pt idx="79">
                  <c:v>622388615.6643573</c:v>
                </c:pt>
                <c:pt idx="80">
                  <c:v>624575581.30995774</c:v>
                </c:pt>
                <c:pt idx="81">
                  <c:v>626745304.9868027</c:v>
                </c:pt>
                <c:pt idx="82">
                  <c:v>628897786.69489229</c:v>
                </c:pt>
                <c:pt idx="83">
                  <c:v>631033026.43422663</c:v>
                </c:pt>
                <c:pt idx="84">
                  <c:v>633151024.20480561</c:v>
                </c:pt>
                <c:pt idx="85">
                  <c:v>635251780.00662911</c:v>
                </c:pt>
                <c:pt idx="86">
                  <c:v>637335293.83969724</c:v>
                </c:pt>
              </c:numCache>
            </c:numRef>
          </c:xVal>
          <c:yVal>
            <c:numRef>
              <c:f>'Prise de charge'!$E$11:$E$97</c:f>
              <c:numCache>
                <c:formatCode>0.00\ %</c:formatCode>
                <c:ptCount val="87"/>
                <c:pt idx="0">
                  <c:v>0.91887754729802684</c:v>
                </c:pt>
                <c:pt idx="1">
                  <c:v>0.92107959863483924</c:v>
                </c:pt>
                <c:pt idx="2">
                  <c:v>0.92328164997165163</c:v>
                </c:pt>
                <c:pt idx="3">
                  <c:v>0.92548370130846402</c:v>
                </c:pt>
                <c:pt idx="4">
                  <c:v>0.92768575264527642</c:v>
                </c:pt>
                <c:pt idx="5">
                  <c:v>0.92988780398208881</c:v>
                </c:pt>
                <c:pt idx="6">
                  <c:v>0.93192779332325337</c:v>
                </c:pt>
                <c:pt idx="7">
                  <c:v>0.93381454426242527</c:v>
                </c:pt>
                <c:pt idx="8">
                  <c:v>0.93554082782612447</c:v>
                </c:pt>
                <c:pt idx="9">
                  <c:v>0.93708420870421494</c:v>
                </c:pt>
                <c:pt idx="10">
                  <c:v>0.93845680056257452</c:v>
                </c:pt>
                <c:pt idx="11">
                  <c:v>0.93977675830328866</c:v>
                </c:pt>
                <c:pt idx="12">
                  <c:v>0.94121581594454584</c:v>
                </c:pt>
                <c:pt idx="13">
                  <c:v>0.9428156954562793</c:v>
                </c:pt>
                <c:pt idx="14">
                  <c:v>0.94449120721590918</c:v>
                </c:pt>
                <c:pt idx="15">
                  <c:v>0.94615970367228952</c:v>
                </c:pt>
                <c:pt idx="16">
                  <c:v>0.94777239199802488</c:v>
                </c:pt>
                <c:pt idx="17">
                  <c:v>0.94928446655944598</c:v>
                </c:pt>
                <c:pt idx="18">
                  <c:v>0.95079721173103793</c:v>
                </c:pt>
                <c:pt idx="19">
                  <c:v>0.95222468810376715</c:v>
                </c:pt>
                <c:pt idx="20">
                  <c:v>0.95300761780038268</c:v>
                </c:pt>
                <c:pt idx="21">
                  <c:v>0.95330504025227769</c:v>
                </c:pt>
                <c:pt idx="22">
                  <c:v>0.95320353530294866</c:v>
                </c:pt>
                <c:pt idx="23">
                  <c:v>0.9529680564056614</c:v>
                </c:pt>
                <c:pt idx="24">
                  <c:v>0.95255939410746038</c:v>
                </c:pt>
                <c:pt idx="25">
                  <c:v>0.95201261259416481</c:v>
                </c:pt>
                <c:pt idx="26">
                  <c:v>0.95129161913106219</c:v>
                </c:pt>
                <c:pt idx="27">
                  <c:v>0.9502455083591872</c:v>
                </c:pt>
                <c:pt idx="28">
                  <c:v>0.94892574683489461</c:v>
                </c:pt>
                <c:pt idx="29">
                  <c:v>0.94751473953802978</c:v>
                </c:pt>
                <c:pt idx="30">
                  <c:v>0.94614500229897069</c:v>
                </c:pt>
                <c:pt idx="31">
                  <c:v>0.94485855045818345</c:v>
                </c:pt>
                <c:pt idx="32">
                  <c:v>0.94357836882472579</c:v>
                </c:pt>
                <c:pt idx="33">
                  <c:v>0.94221820919612886</c:v>
                </c:pt>
                <c:pt idx="34">
                  <c:v>0.94075454753188215</c:v>
                </c:pt>
                <c:pt idx="35">
                  <c:v>0.93920171907774042</c:v>
                </c:pt>
                <c:pt idx="36">
                  <c:v>0.93756046524171799</c:v>
                </c:pt>
                <c:pt idx="37">
                  <c:v>0.93580727196348235</c:v>
                </c:pt>
                <c:pt idx="38">
                  <c:v>0.9339316130283799</c:v>
                </c:pt>
                <c:pt idx="39">
                  <c:v>0.93195840133496832</c:v>
                </c:pt>
                <c:pt idx="40">
                  <c:v>0.92995280032303995</c:v>
                </c:pt>
                <c:pt idx="41">
                  <c:v>0.92794719931111158</c:v>
                </c:pt>
                <c:pt idx="42">
                  <c:v>0.92594159829918321</c:v>
                </c:pt>
                <c:pt idx="43">
                  <c:v>0.92393599728725484</c:v>
                </c:pt>
                <c:pt idx="44">
                  <c:v>0.92193039627532647</c:v>
                </c:pt>
                <c:pt idx="45">
                  <c:v>0.9199247952633981</c:v>
                </c:pt>
                <c:pt idx="46">
                  <c:v>0.91791919425146973</c:v>
                </c:pt>
                <c:pt idx="47">
                  <c:v>0.91591359323954136</c:v>
                </c:pt>
                <c:pt idx="48">
                  <c:v>0.91390799222761299</c:v>
                </c:pt>
                <c:pt idx="49">
                  <c:v>0.91190239121568462</c:v>
                </c:pt>
                <c:pt idx="50">
                  <c:v>0.90989679020375624</c:v>
                </c:pt>
                <c:pt idx="51">
                  <c:v>0.90789118919182787</c:v>
                </c:pt>
                <c:pt idx="52">
                  <c:v>0.9058855881798995</c:v>
                </c:pt>
                <c:pt idx="53">
                  <c:v>0.90387998716797113</c:v>
                </c:pt>
                <c:pt idx="54">
                  <c:v>0.90187438615604276</c:v>
                </c:pt>
                <c:pt idx="55">
                  <c:v>0.89986878514411439</c:v>
                </c:pt>
                <c:pt idx="56">
                  <c:v>0.89786318413218602</c:v>
                </c:pt>
                <c:pt idx="57">
                  <c:v>0.89585758312025765</c:v>
                </c:pt>
                <c:pt idx="58">
                  <c:v>0.89385198210832928</c:v>
                </c:pt>
                <c:pt idx="59">
                  <c:v>0.89184638109640091</c:v>
                </c:pt>
                <c:pt idx="60">
                  <c:v>0.88984078008447254</c:v>
                </c:pt>
                <c:pt idx="61">
                  <c:v>0.88783517907254417</c:v>
                </c:pt>
                <c:pt idx="62">
                  <c:v>0.8858295780606158</c:v>
                </c:pt>
                <c:pt idx="63">
                  <c:v>0.88382397704868743</c:v>
                </c:pt>
                <c:pt idx="64">
                  <c:v>0.88181837603675906</c:v>
                </c:pt>
                <c:pt idx="65">
                  <c:v>0.87981277502483068</c:v>
                </c:pt>
                <c:pt idx="66">
                  <c:v>0.87780717401290231</c:v>
                </c:pt>
                <c:pt idx="67">
                  <c:v>0.87580157300097394</c:v>
                </c:pt>
                <c:pt idx="68">
                  <c:v>0.87379597198904557</c:v>
                </c:pt>
                <c:pt idx="69">
                  <c:v>0.8717903709771172</c:v>
                </c:pt>
                <c:pt idx="70">
                  <c:v>0.86978476996518883</c:v>
                </c:pt>
                <c:pt idx="71">
                  <c:v>0.86777916895326046</c:v>
                </c:pt>
                <c:pt idx="72">
                  <c:v>0.86577356794133209</c:v>
                </c:pt>
                <c:pt idx="73">
                  <c:v>0.86376796692940372</c:v>
                </c:pt>
                <c:pt idx="74">
                  <c:v>0.86176236591747535</c:v>
                </c:pt>
                <c:pt idx="75">
                  <c:v>0.85975676490554698</c:v>
                </c:pt>
                <c:pt idx="76">
                  <c:v>0.85775116389361861</c:v>
                </c:pt>
                <c:pt idx="77">
                  <c:v>0.85574556288169024</c:v>
                </c:pt>
                <c:pt idx="78">
                  <c:v>0.85373996186976187</c:v>
                </c:pt>
                <c:pt idx="79">
                  <c:v>0.85173436085783349</c:v>
                </c:pt>
                <c:pt idx="80">
                  <c:v>0.84972875984590512</c:v>
                </c:pt>
                <c:pt idx="81">
                  <c:v>0.84772315883397675</c:v>
                </c:pt>
                <c:pt idx="82">
                  <c:v>0.84571755782204838</c:v>
                </c:pt>
                <c:pt idx="83">
                  <c:v>0.84371195681012001</c:v>
                </c:pt>
                <c:pt idx="84">
                  <c:v>0.84170635579819164</c:v>
                </c:pt>
                <c:pt idx="85">
                  <c:v>0.83970075478626327</c:v>
                </c:pt>
                <c:pt idx="86">
                  <c:v>0.8376951537743349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DE1-48A6-B83B-3BFC94A0EB4F}"/>
            </c:ext>
          </c:extLst>
        </c:ser>
        <c:ser>
          <c:idx val="1"/>
          <c:order val="1"/>
          <c:spPr>
            <a:ln w="12600">
              <a:solidFill>
                <a:srgbClr val="FF66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'Prise de charge'!$G$11:$G$19</c:f>
              <c:numCache>
                <c:formatCode>General</c:formatCode>
                <c:ptCount val="9"/>
                <c:pt idx="0">
                  <c:v>319637961.75683254</c:v>
                </c:pt>
                <c:pt idx="1">
                  <c:v>326270681.74196881</c:v>
                </c:pt>
                <c:pt idx="2">
                  <c:v>332931453.20279121</c:v>
                </c:pt>
                <c:pt idx="3">
                  <c:v>339620276.13929975</c:v>
                </c:pt>
                <c:pt idx="4">
                  <c:v>346337150.5514943</c:v>
                </c:pt>
                <c:pt idx="5">
                  <c:v>353082076.43937486</c:v>
                </c:pt>
                <c:pt idx="6">
                  <c:v>359547038.59306228</c:v>
                </c:pt>
                <c:pt idx="7">
                  <c:v>365768662.86006659</c:v>
                </c:pt>
                <c:pt idx="8">
                  <c:v>371719939.37482303</c:v>
                </c:pt>
              </c:numCache>
            </c:numRef>
          </c:xVal>
          <c:yVal>
            <c:numRef>
              <c:f>'Prise de charge'!$I$13:$I$16</c:f>
              <c:numCache>
                <c:formatCode>General</c:formatCode>
                <c:ptCount val="4"/>
                <c:pt idx="0">
                  <c:v>500000000</c:v>
                </c:pt>
                <c:pt idx="1">
                  <c:v>450000000</c:v>
                </c:pt>
                <c:pt idx="2">
                  <c:v>400000000</c:v>
                </c:pt>
                <c:pt idx="3">
                  <c:v>350000000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DE1-48A6-B83B-3BFC94A0EB4F}"/>
            </c:ext>
          </c:extLst>
        </c:ser>
        <c:ser>
          <c:idx val="2"/>
          <c:order val="2"/>
          <c:spPr>
            <a:ln>
              <a:noFill/>
            </a:ln>
          </c:spPr>
          <c:marker>
            <c:symbol val="circle"/>
            <c:size val="9"/>
            <c:spPr>
              <a:solidFill>
                <a:srgbClr val="969696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'Prise de charge'!$I$13:$I$16</c:f>
              <c:numCache>
                <c:formatCode>General</c:formatCode>
                <c:ptCount val="4"/>
                <c:pt idx="0">
                  <c:v>500000000</c:v>
                </c:pt>
                <c:pt idx="1">
                  <c:v>450000000</c:v>
                </c:pt>
                <c:pt idx="2">
                  <c:v>400000000</c:v>
                </c:pt>
                <c:pt idx="3">
                  <c:v>350000000</c:v>
                </c:pt>
              </c:numCache>
            </c:numRef>
          </c:xVal>
          <c:yVal>
            <c:numRef>
              <c:f>'Prise de charge'!$J$13:$J$16</c:f>
              <c:numCache>
                <c:formatCode>0.00\ %</c:formatCode>
                <c:ptCount val="4"/>
                <c:pt idx="0">
                  <c:v>0.94289437987300684</c:v>
                </c:pt>
                <c:pt idx="1">
                  <c:v>0.95319797528769379</c:v>
                </c:pt>
                <c:pt idx="2">
                  <c:v>0.94328836638247104</c:v>
                </c:pt>
                <c:pt idx="3">
                  <c:v>0.9288815823191231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E1-48A6-B83B-3BFC94A0E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678323"/>
        <c:axId val="82891498"/>
      </c:scatterChart>
      <c:valAx>
        <c:axId val="95678323"/>
        <c:scaling>
          <c:orientation val="minMax"/>
          <c:max val="550000000"/>
          <c:min val="300000000"/>
        </c:scaling>
        <c:delete val="0"/>
        <c:axPos val="b"/>
        <c:majorGridlines>
          <c:spPr>
            <a:ln>
              <a:solidFill>
                <a:srgbClr val="C0C0C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sz="1600" b="0" strike="noStrike" spc="-1">
                    <a:solidFill>
                      <a:srgbClr val="333333"/>
                    </a:solidFill>
                    <a:latin typeface="Calibri"/>
                  </a:defRPr>
                </a:pPr>
                <a:r>
                  <a:rPr lang="fr-CA" sz="1600" b="0" strike="noStrike" spc="-1">
                    <a:solidFill>
                      <a:srgbClr val="333333"/>
                    </a:solidFill>
                    <a:latin typeface="Calibri"/>
                  </a:rPr>
                  <a:t>Puissance en Watts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>
            <a:solidFill>
              <a:srgbClr val="C0C0C0"/>
            </a:solidFill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fr-FR"/>
          </a:p>
        </c:txPr>
        <c:crossAx val="82891498"/>
        <c:crossesAt val="0"/>
        <c:crossBetween val="midCat"/>
      </c:valAx>
      <c:valAx>
        <c:axId val="82891498"/>
        <c:scaling>
          <c:orientation val="minMax"/>
          <c:max val="0.96"/>
          <c:min val="0.92"/>
        </c:scaling>
        <c:delete val="0"/>
        <c:axPos val="l"/>
        <c:majorGridlines>
          <c:spPr>
            <a:ln>
              <a:solidFill>
                <a:srgbClr val="C0C0C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200" b="0" strike="noStrike" spc="-1">
                    <a:solidFill>
                      <a:srgbClr val="333333"/>
                    </a:solidFill>
                    <a:latin typeface="Calibri"/>
                  </a:defRPr>
                </a:pPr>
                <a:r>
                  <a:rPr lang="fr-CA" sz="1200" b="0" strike="noStrike" spc="-1">
                    <a:solidFill>
                      <a:srgbClr val="333333"/>
                    </a:solidFill>
                    <a:latin typeface="Calibri"/>
                  </a:rPr>
                  <a:t>Rendement turbine prototype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\ %" sourceLinked="0"/>
        <c:majorTickMark val="none"/>
        <c:minorTickMark val="none"/>
        <c:tickLblPos val="nextTo"/>
        <c:spPr>
          <a:ln>
            <a:solidFill>
              <a:srgbClr val="C0C0C0"/>
            </a:solidFill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fr-FR"/>
          </a:p>
        </c:txPr>
        <c:crossAx val="95678323"/>
        <c:crossesAt val="0"/>
        <c:crossBetween val="midCat"/>
      </c:valAx>
      <c:spPr>
        <a:noFill/>
        <a:ln w="12600">
          <a:noFill/>
        </a:ln>
      </c:spPr>
    </c:plotArea>
    <c:plotVisOnly val="1"/>
    <c:dispBlanksAs val="gap"/>
    <c:showDLblsOverMax val="1"/>
  </c:chart>
  <c:spPr>
    <a:solidFill>
      <a:srgbClr val="E7E6E6"/>
    </a:solidFill>
    <a:ln w="9360">
      <a:solidFill>
        <a:srgbClr val="C0C0C0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333333"/>
                </a:solidFill>
                <a:latin typeface="Calibri"/>
              </a:defRPr>
            </a:pPr>
            <a:r>
              <a:rPr lang="fr-CA" sz="1400" b="0" strike="noStrike" spc="-1">
                <a:solidFill>
                  <a:srgbClr val="333333"/>
                </a:solidFill>
                <a:latin typeface="Calibri"/>
              </a:rPr>
              <a:t>Coupure linéaire avec pas de temps 1</a:t>
            </a:r>
          </a:p>
        </c:rich>
      </c:tx>
      <c:layout>
        <c:manualLayout>
          <c:xMode val="edge"/>
          <c:yMode val="edge"/>
          <c:x val="0.31030013642564802"/>
          <c:y val="4.5714927552510401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103206002728513"/>
          <c:y val="0.144894979220487"/>
          <c:w val="0.816030013642565"/>
          <c:h val="0.73256205773334804"/>
        </c:manualLayout>
      </c:layout>
      <c:scatterChart>
        <c:scatterStyle val="lineMarker"/>
        <c:varyColors val="0"/>
        <c:ser>
          <c:idx val="0"/>
          <c:order val="0"/>
          <c:tx>
            <c:strRef>
              <c:f>Transitoires!$F$30:$F$30</c:f>
              <c:strCache>
                <c:ptCount val="1"/>
                <c:pt idx="0">
                  <c:v>Hi (mce)</c:v>
                </c:pt>
              </c:strCache>
            </c:strRef>
          </c:tx>
          <c:spPr>
            <a:ln w="25200">
              <a:solidFill>
                <a:srgbClr val="FFCC00"/>
              </a:solidFill>
              <a:round/>
            </a:ln>
          </c:spPr>
          <c:marker>
            <c:symbol val="circle"/>
            <c:size val="5"/>
            <c:spPr>
              <a:solidFill>
                <a:srgbClr val="FFCC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Transitoires!$A$31:$A$47</c:f>
              <c:numCache>
                <c:formatCode>General</c:formatCode>
                <c:ptCount val="17"/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</c:numCache>
            </c:numRef>
          </c:xVal>
          <c:yVal>
            <c:numRef>
              <c:f>Transitoires!$F$31:$F$47</c:f>
              <c:numCache>
                <c:formatCode>0.0</c:formatCode>
                <c:ptCount val="17"/>
                <c:pt idx="1">
                  <c:v>200</c:v>
                </c:pt>
                <c:pt idx="2">
                  <c:v>252.67482138763478</c:v>
                </c:pt>
                <c:pt idx="3">
                  <c:v>200.00000000000017</c:v>
                </c:pt>
                <c:pt idx="4">
                  <c:v>252.67482138763467</c:v>
                </c:pt>
                <c:pt idx="5">
                  <c:v>200.00000000000028</c:v>
                </c:pt>
                <c:pt idx="6">
                  <c:v>252.67482138763455</c:v>
                </c:pt>
                <c:pt idx="7">
                  <c:v>200.00000000000034</c:v>
                </c:pt>
                <c:pt idx="8">
                  <c:v>252.67482138763449</c:v>
                </c:pt>
                <c:pt idx="9">
                  <c:v>200.00000000000034</c:v>
                </c:pt>
                <c:pt idx="10">
                  <c:v>252.67482138763449</c:v>
                </c:pt>
                <c:pt idx="11">
                  <c:v>200.00000000000045</c:v>
                </c:pt>
                <c:pt idx="12">
                  <c:v>252.67482138763444</c:v>
                </c:pt>
                <c:pt idx="13">
                  <c:v>200.00000000000051</c:v>
                </c:pt>
                <c:pt idx="14">
                  <c:v>226.33741069381682</c:v>
                </c:pt>
                <c:pt idx="15">
                  <c:v>173.66258930618318</c:v>
                </c:pt>
                <c:pt idx="16">
                  <c:v>226.33741069381682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C8-45D8-B29D-F2B301047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165720"/>
        <c:axId val="16303256"/>
      </c:scatterChart>
      <c:scatterChart>
        <c:scatterStyle val="lineMarker"/>
        <c:varyColors val="0"/>
        <c:ser>
          <c:idx val="1"/>
          <c:order val="1"/>
          <c:tx>
            <c:strRef>
              <c:f>Transitoires!$C$30:$C$30</c:f>
              <c:strCache>
                <c:ptCount val="1"/>
                <c:pt idx="0">
                  <c:v>Qi</c:v>
                </c:pt>
              </c:strCache>
            </c:strRef>
          </c:tx>
          <c:spPr>
            <a:ln w="25200">
              <a:solidFill>
                <a:srgbClr val="FF6600"/>
              </a:solidFill>
              <a:round/>
            </a:ln>
          </c:spPr>
          <c:marker>
            <c:symbol val="circle"/>
            <c:size val="5"/>
            <c:spPr>
              <a:solidFill>
                <a:srgbClr val="FF66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Transitoires!$A$31:$A$47</c:f>
              <c:numCache>
                <c:formatCode>General</c:formatCode>
                <c:ptCount val="17"/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</c:numCache>
            </c:numRef>
          </c:xVal>
          <c:yVal>
            <c:numRef>
              <c:f>Transitoires!$C$31:$C$47</c:f>
              <c:numCache>
                <c:formatCode>0.00</c:formatCode>
                <c:ptCount val="17"/>
                <c:pt idx="1">
                  <c:v>153.46858437937479</c:v>
                </c:pt>
                <c:pt idx="2">
                  <c:v>141.19109762902482</c:v>
                </c:pt>
                <c:pt idx="3">
                  <c:v>128.91361087867483</c:v>
                </c:pt>
                <c:pt idx="4">
                  <c:v>116.63612412832484</c:v>
                </c:pt>
                <c:pt idx="5">
                  <c:v>104.35863737797484</c:v>
                </c:pt>
                <c:pt idx="6">
                  <c:v>92.081150627624865</c:v>
                </c:pt>
                <c:pt idx="7">
                  <c:v>79.803663877274872</c:v>
                </c:pt>
                <c:pt idx="8">
                  <c:v>67.526177126924892</c:v>
                </c:pt>
                <c:pt idx="9">
                  <c:v>55.24869037657492</c:v>
                </c:pt>
                <c:pt idx="10">
                  <c:v>42.971203626224948</c:v>
                </c:pt>
                <c:pt idx="11">
                  <c:v>30.693716875874951</c:v>
                </c:pt>
                <c:pt idx="12">
                  <c:v>18.416230125524958</c:v>
                </c:pt>
                <c:pt idx="13">
                  <c:v>6.1387433751749629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9C8-45D8-B29D-F2B301047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423222"/>
        <c:axId val="35502492"/>
      </c:scatterChart>
      <c:valAx>
        <c:axId val="77165720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6303256"/>
        <c:crosses val="autoZero"/>
        <c:crossBetween val="midCat"/>
      </c:valAx>
      <c:valAx>
        <c:axId val="16303256"/>
        <c:scaling>
          <c:orientation val="minMax"/>
          <c:max val="360"/>
        </c:scaling>
        <c:delete val="0"/>
        <c:axPos val="r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CA" sz="900" b="0" strike="noStrike" spc="-1">
                    <a:latin typeface="Arial"/>
                  </a:rPr>
                  <a:t>Débit en m³/s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77165720"/>
        <c:crosses val="max"/>
        <c:crossBetween val="midCat"/>
        <c:majorUnit val="40"/>
        <c:minorUnit val="2"/>
      </c:valAx>
      <c:valAx>
        <c:axId val="43423222"/>
        <c:scaling>
          <c:orientation val="minMax"/>
        </c:scaling>
        <c:delete val="0"/>
        <c:axPos val="t"/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CA" sz="900" b="0" strike="noStrike" spc="-1">
                    <a:latin typeface="Arial"/>
                  </a:rPr>
                  <a:t>Pas de temps en unité de 2L/c</a:t>
                </a:r>
              </a:p>
            </c:rich>
          </c:tx>
          <c:layout>
            <c:manualLayout>
              <c:xMode val="edge"/>
              <c:yMode val="edge"/>
              <c:x val="0.35723055934515702"/>
              <c:y val="0.108053465124115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>
            <a:solidFill>
              <a:srgbClr val="C0C0C0"/>
            </a:solidFill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fr-FR"/>
          </a:p>
        </c:txPr>
        <c:crossAx val="35502492"/>
        <c:crossesAt val="0"/>
        <c:crossBetween val="midCat"/>
      </c:valAx>
      <c:valAx>
        <c:axId val="35502492"/>
        <c:scaling>
          <c:orientation val="minMax"/>
          <c:max val="180"/>
          <c:min val="0"/>
        </c:scaling>
        <c:delete val="0"/>
        <c:axPos val="r"/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CA" sz="900" b="0" strike="noStrike" spc="-1">
                    <a:latin typeface="Arial"/>
                  </a:rPr>
                  <a:t>Énergie à l'obturateuren m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>
            <a:solidFill>
              <a:srgbClr val="C0C0C0"/>
            </a:solidFill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fr-FR"/>
          </a:p>
        </c:txPr>
        <c:crossAx val="43423222"/>
        <c:crossesAt val="0"/>
        <c:crossBetween val="midCat"/>
        <c:majorUnit val="20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63009636767976"/>
          <c:y val="0.232733361239012"/>
          <c:w val="0.17234988880652299"/>
          <c:h val="7.6322031533417004E-2"/>
        </c:manualLayout>
      </c:layout>
      <c:overlay val="1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C0C0C0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fr-CA" sz="1300" b="0" strike="noStrike" spc="-1">
                <a:latin typeface="Arial"/>
              </a:rPr>
              <a:t>Coupure linéaire avec pas de temps 0,5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Transitoires!$C$50:$C$50</c:f>
              <c:strCache>
                <c:ptCount val="1"/>
                <c:pt idx="0">
                  <c:v>Qi</c:v>
                </c:pt>
              </c:strCache>
            </c:strRef>
          </c:tx>
          <c:spPr>
            <a:ln w="28800">
              <a:solidFill>
                <a:srgbClr val="F58220"/>
              </a:solidFill>
              <a:round/>
            </a:ln>
          </c:spPr>
          <c:marker>
            <c:symbol val="square"/>
            <c:size val="8"/>
            <c:spPr>
              <a:solidFill>
                <a:srgbClr val="F58220"/>
              </a:solidFill>
            </c:spPr>
          </c:marker>
          <c:dPt>
            <c:idx val="13"/>
            <c:bubble3D val="0"/>
            <c:spPr>
              <a:ln w="28800">
                <a:solidFill>
                  <a:srgbClr val="F58220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4766-4032-9407-20788807B7CC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Transitoires!$A$52:$A$82</c:f>
              <c:numCache>
                <c:formatCode>General</c:formatCode>
                <c:ptCount val="3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</c:numCache>
            </c:numRef>
          </c:xVal>
          <c:yVal>
            <c:numRef>
              <c:f>Transitoires!$C$52:$C$82</c:f>
              <c:numCache>
                <c:formatCode>0.00</c:formatCode>
                <c:ptCount val="31"/>
                <c:pt idx="0">
                  <c:v>153.46858437937479</c:v>
                </c:pt>
                <c:pt idx="1">
                  <c:v>147.32984100419978</c:v>
                </c:pt>
                <c:pt idx="2">
                  <c:v>141.19109762902482</c:v>
                </c:pt>
                <c:pt idx="3">
                  <c:v>135.05235425384981</c:v>
                </c:pt>
                <c:pt idx="4">
                  <c:v>128.91361087867483</c:v>
                </c:pt>
                <c:pt idx="5">
                  <c:v>122.77486750349983</c:v>
                </c:pt>
                <c:pt idx="6">
                  <c:v>116.63612412832484</c:v>
                </c:pt>
                <c:pt idx="7">
                  <c:v>110.49738075314984</c:v>
                </c:pt>
                <c:pt idx="8">
                  <c:v>104.35863737797484</c:v>
                </c:pt>
                <c:pt idx="9">
                  <c:v>98.219894002799862</c:v>
                </c:pt>
                <c:pt idx="10">
                  <c:v>92.081150627624865</c:v>
                </c:pt>
                <c:pt idx="11">
                  <c:v>85.942407252449868</c:v>
                </c:pt>
                <c:pt idx="12">
                  <c:v>79.803663877274872</c:v>
                </c:pt>
                <c:pt idx="13">
                  <c:v>73.664920502099889</c:v>
                </c:pt>
                <c:pt idx="14">
                  <c:v>67.526177126924892</c:v>
                </c:pt>
                <c:pt idx="15">
                  <c:v>61.387433751749917</c:v>
                </c:pt>
                <c:pt idx="16">
                  <c:v>55.24869037657492</c:v>
                </c:pt>
                <c:pt idx="17">
                  <c:v>49.109947001399924</c:v>
                </c:pt>
                <c:pt idx="18">
                  <c:v>42.971203626224948</c:v>
                </c:pt>
                <c:pt idx="19">
                  <c:v>36.832460251049945</c:v>
                </c:pt>
                <c:pt idx="20">
                  <c:v>30.693716875874951</c:v>
                </c:pt>
                <c:pt idx="21">
                  <c:v>24.554973500699955</c:v>
                </c:pt>
                <c:pt idx="22">
                  <c:v>18.416230125524958</c:v>
                </c:pt>
                <c:pt idx="23">
                  <c:v>12.27748675034996</c:v>
                </c:pt>
                <c:pt idx="24">
                  <c:v>6.1387433751749629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766-4032-9407-20788807B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95617"/>
        <c:axId val="77626402"/>
      </c:scatterChart>
      <c:scatterChart>
        <c:scatterStyle val="lineMarker"/>
        <c:varyColors val="0"/>
        <c:ser>
          <c:idx val="1"/>
          <c:order val="1"/>
          <c:tx>
            <c:strRef>
              <c:f>Transitoires!$F$50:$F$50</c:f>
              <c:strCache>
                <c:ptCount val="1"/>
                <c:pt idx="0">
                  <c:v>Hi (mce)</c:v>
                </c:pt>
              </c:strCache>
            </c:strRef>
          </c:tx>
          <c:spPr>
            <a:ln w="28800">
              <a:solidFill>
                <a:srgbClr val="FFF200"/>
              </a:solidFill>
              <a:round/>
            </a:ln>
          </c:spPr>
          <c:marker>
            <c:symbol val="circle"/>
            <c:size val="8"/>
            <c:spPr>
              <a:solidFill>
                <a:srgbClr val="FFF2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Transitoires!$A$52:$A$82</c:f>
              <c:numCache>
                <c:formatCode>General</c:formatCode>
                <c:ptCount val="3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</c:numCache>
            </c:numRef>
          </c:xVal>
          <c:yVal>
            <c:numRef>
              <c:f>Transitoires!$F$52:$F$82</c:f>
              <c:numCache>
                <c:formatCode>0.0</c:formatCode>
                <c:ptCount val="31"/>
                <c:pt idx="0">
                  <c:v>200</c:v>
                </c:pt>
                <c:pt idx="1">
                  <c:v>226.33741069381747</c:v>
                </c:pt>
                <c:pt idx="2">
                  <c:v>252.67482138763478</c:v>
                </c:pt>
                <c:pt idx="3">
                  <c:v>226.33741069381739</c:v>
                </c:pt>
                <c:pt idx="4">
                  <c:v>200.00000000000017</c:v>
                </c:pt>
                <c:pt idx="5">
                  <c:v>226.33741069381747</c:v>
                </c:pt>
                <c:pt idx="6">
                  <c:v>252.67482138763469</c:v>
                </c:pt>
                <c:pt idx="7">
                  <c:v>226.33741069381739</c:v>
                </c:pt>
                <c:pt idx="8">
                  <c:v>200.00000000000026</c:v>
                </c:pt>
                <c:pt idx="9">
                  <c:v>226.33741069381747</c:v>
                </c:pt>
                <c:pt idx="10">
                  <c:v>252.67482138763461</c:v>
                </c:pt>
                <c:pt idx="11">
                  <c:v>226.33741069381747</c:v>
                </c:pt>
                <c:pt idx="12">
                  <c:v>200.00000000000028</c:v>
                </c:pt>
                <c:pt idx="13">
                  <c:v>226.33741069381733</c:v>
                </c:pt>
                <c:pt idx="14">
                  <c:v>252.67482138763458</c:v>
                </c:pt>
                <c:pt idx="15">
                  <c:v>226.33741069381753</c:v>
                </c:pt>
                <c:pt idx="16">
                  <c:v>200.00000000000023</c:v>
                </c:pt>
                <c:pt idx="17">
                  <c:v>226.33741069381736</c:v>
                </c:pt>
                <c:pt idx="18">
                  <c:v>252.67482138763461</c:v>
                </c:pt>
                <c:pt idx="19">
                  <c:v>226.33741069381747</c:v>
                </c:pt>
                <c:pt idx="20">
                  <c:v>200.00000000000031</c:v>
                </c:pt>
                <c:pt idx="21">
                  <c:v>226.33741069381742</c:v>
                </c:pt>
                <c:pt idx="22">
                  <c:v>252.67482138763461</c:v>
                </c:pt>
                <c:pt idx="23">
                  <c:v>226.33741069381753</c:v>
                </c:pt>
                <c:pt idx="24">
                  <c:v>200.00000000000031</c:v>
                </c:pt>
                <c:pt idx="25">
                  <c:v>226.33741069381722</c:v>
                </c:pt>
                <c:pt idx="26">
                  <c:v>226.33741069381699</c:v>
                </c:pt>
                <c:pt idx="27">
                  <c:v>173.66258930618278</c:v>
                </c:pt>
                <c:pt idx="28">
                  <c:v>173.66258930618301</c:v>
                </c:pt>
                <c:pt idx="29">
                  <c:v>226.33741069381722</c:v>
                </c:pt>
                <c:pt idx="30">
                  <c:v>226.33741069381699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766-4032-9407-20788807B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28113"/>
        <c:axId val="9336604"/>
      </c:scatterChart>
      <c:valAx>
        <c:axId val="5669561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CA" sz="900" b="0" strike="noStrike" spc="-1">
                    <a:latin typeface="Arial"/>
                  </a:rPr>
                  <a:t>Pas de temps en unité de 2L/c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77626402"/>
        <c:crosses val="autoZero"/>
        <c:crossBetween val="midCat"/>
      </c:valAx>
      <c:valAx>
        <c:axId val="77626402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CA" sz="900" b="0" strike="noStrike" spc="-1">
                    <a:latin typeface="Arial"/>
                  </a:rPr>
                  <a:t>Débit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56695617"/>
        <c:crosses val="autoZero"/>
        <c:crossBetween val="midCat"/>
      </c:valAx>
      <c:valAx>
        <c:axId val="29028113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9336604"/>
        <c:crosses val="autoZero"/>
        <c:crossBetween val="midCat"/>
      </c:valAx>
      <c:valAx>
        <c:axId val="9336604"/>
        <c:scaling>
          <c:orientation val="minMax"/>
          <c:max val="360"/>
          <c:min val="0"/>
        </c:scaling>
        <c:delete val="0"/>
        <c:axPos val="r"/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CA" sz="900" b="0" strike="noStrike" spc="-1">
                    <a:latin typeface="Arial"/>
                  </a:rPr>
                  <a:t>Énergie à l'obturateur en m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29028113"/>
        <c:crosses val="max"/>
        <c:crossBetween val="midCat"/>
        <c:majorUnit val="40"/>
      </c:valAx>
      <c:spPr>
        <a:noFill/>
        <a:ln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59018126089943501"/>
          <c:y val="0.20488322717622101"/>
          <c:w val="0.16318765523437101"/>
          <c:h val="6.8377669539153196E-2"/>
        </c:manualLayout>
      </c:layout>
      <c:overlay val="1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fr-FR"/>
        </a:p>
      </c:txPr>
    </c:legend>
    <c:plotVisOnly val="1"/>
    <c:dispBlanksAs val="span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fr-CA" sz="1300" b="0" strike="noStrike" spc="-1">
                <a:latin typeface="Arial"/>
              </a:rPr>
              <a:t>Coupe linéaire avec pas de temps 0,25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Transitoires!$C$86:$C$86</c:f>
              <c:strCache>
                <c:ptCount val="1"/>
                <c:pt idx="0">
                  <c:v>Qi</c:v>
                </c:pt>
              </c:strCache>
            </c:strRef>
          </c:tx>
          <c:spPr>
            <a:ln w="28800">
              <a:solidFill>
                <a:srgbClr val="F58220"/>
              </a:solidFill>
              <a:round/>
            </a:ln>
          </c:spPr>
          <c:marker>
            <c:symbol val="circle"/>
            <c:size val="8"/>
            <c:spPr>
              <a:solidFill>
                <a:srgbClr val="F5822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Transitoires!$A$88:$A$148</c:f>
              <c:numCache>
                <c:formatCode>General</c:formatCode>
                <c:ptCount val="6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</c:numCache>
            </c:numRef>
          </c:xVal>
          <c:yVal>
            <c:numRef>
              <c:f>Transitoires!$C$88:$C$148</c:f>
              <c:numCache>
                <c:formatCode>0.00</c:formatCode>
                <c:ptCount val="61"/>
                <c:pt idx="0">
                  <c:v>153.46858437937479</c:v>
                </c:pt>
                <c:pt idx="1">
                  <c:v>150.39921269178728</c:v>
                </c:pt>
                <c:pt idx="2">
                  <c:v>147.32984100419978</c:v>
                </c:pt>
                <c:pt idx="3">
                  <c:v>144.2604693166123</c:v>
                </c:pt>
                <c:pt idx="4">
                  <c:v>141.19109762902482</c:v>
                </c:pt>
                <c:pt idx="5">
                  <c:v>138.12172594143732</c:v>
                </c:pt>
                <c:pt idx="6">
                  <c:v>135.05235425384981</c:v>
                </c:pt>
                <c:pt idx="7">
                  <c:v>131.98298256626231</c:v>
                </c:pt>
                <c:pt idx="8">
                  <c:v>128.91361087867483</c:v>
                </c:pt>
                <c:pt idx="9">
                  <c:v>125.84423919108734</c:v>
                </c:pt>
                <c:pt idx="10">
                  <c:v>122.77486750349983</c:v>
                </c:pt>
                <c:pt idx="11">
                  <c:v>119.70549581591234</c:v>
                </c:pt>
                <c:pt idx="12">
                  <c:v>116.63612412832484</c:v>
                </c:pt>
                <c:pt idx="13">
                  <c:v>113.56675244073735</c:v>
                </c:pt>
                <c:pt idx="14">
                  <c:v>110.49738075314984</c:v>
                </c:pt>
                <c:pt idx="15">
                  <c:v>107.42800906556235</c:v>
                </c:pt>
                <c:pt idx="16">
                  <c:v>104.35863737797484</c:v>
                </c:pt>
                <c:pt idx="17">
                  <c:v>101.28926569038735</c:v>
                </c:pt>
                <c:pt idx="18">
                  <c:v>98.219894002799862</c:v>
                </c:pt>
                <c:pt idx="19">
                  <c:v>95.15052231521237</c:v>
                </c:pt>
                <c:pt idx="20">
                  <c:v>92.081150627624865</c:v>
                </c:pt>
                <c:pt idx="21">
                  <c:v>89.011778940037374</c:v>
                </c:pt>
                <c:pt idx="22">
                  <c:v>85.942407252449868</c:v>
                </c:pt>
                <c:pt idx="23">
                  <c:v>82.873035564862377</c:v>
                </c:pt>
                <c:pt idx="24">
                  <c:v>79.803663877274872</c:v>
                </c:pt>
                <c:pt idx="25">
                  <c:v>76.734292189687395</c:v>
                </c:pt>
                <c:pt idx="26">
                  <c:v>73.664920502099889</c:v>
                </c:pt>
                <c:pt idx="27">
                  <c:v>70.595548814512398</c:v>
                </c:pt>
                <c:pt idx="28">
                  <c:v>67.526177126924892</c:v>
                </c:pt>
                <c:pt idx="29">
                  <c:v>64.456805439337401</c:v>
                </c:pt>
                <c:pt idx="30">
                  <c:v>61.387433751749917</c:v>
                </c:pt>
                <c:pt idx="31">
                  <c:v>58.318062064162419</c:v>
                </c:pt>
                <c:pt idx="32">
                  <c:v>55.24869037657492</c:v>
                </c:pt>
                <c:pt idx="33">
                  <c:v>52.179318688987422</c:v>
                </c:pt>
                <c:pt idx="34">
                  <c:v>49.109947001399924</c:v>
                </c:pt>
                <c:pt idx="35">
                  <c:v>46.040575313812447</c:v>
                </c:pt>
                <c:pt idx="36">
                  <c:v>42.971203626224948</c:v>
                </c:pt>
                <c:pt idx="37">
                  <c:v>39.90183193863745</c:v>
                </c:pt>
                <c:pt idx="38">
                  <c:v>36.832460251049945</c:v>
                </c:pt>
                <c:pt idx="39">
                  <c:v>33.763088563462446</c:v>
                </c:pt>
                <c:pt idx="40">
                  <c:v>30.693716875874951</c:v>
                </c:pt>
                <c:pt idx="41">
                  <c:v>27.624345188287453</c:v>
                </c:pt>
                <c:pt idx="42">
                  <c:v>24.554973500699955</c:v>
                </c:pt>
                <c:pt idx="43">
                  <c:v>21.485601813112474</c:v>
                </c:pt>
                <c:pt idx="44">
                  <c:v>18.416230125524958</c:v>
                </c:pt>
                <c:pt idx="45">
                  <c:v>15.346858437937476</c:v>
                </c:pt>
                <c:pt idx="46">
                  <c:v>12.27748675034996</c:v>
                </c:pt>
                <c:pt idx="47">
                  <c:v>9.208115062762479</c:v>
                </c:pt>
                <c:pt idx="48">
                  <c:v>6.1387433751749629</c:v>
                </c:pt>
                <c:pt idx="49">
                  <c:v>3.0693716875874815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8C-47C1-AD4D-A684E26E0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02054"/>
        <c:axId val="6788829"/>
      </c:scatterChart>
      <c:scatterChart>
        <c:scatterStyle val="lineMarker"/>
        <c:varyColors val="0"/>
        <c:ser>
          <c:idx val="1"/>
          <c:order val="1"/>
          <c:tx>
            <c:strRef>
              <c:f>Transitoires!$F$86:$F$86</c:f>
              <c:strCache>
                <c:ptCount val="1"/>
                <c:pt idx="0">
                  <c:v>Hi (mce)</c:v>
                </c:pt>
              </c:strCache>
            </c:strRef>
          </c:tx>
          <c:spPr>
            <a:ln w="28800">
              <a:solidFill>
                <a:srgbClr val="FFF200"/>
              </a:solidFill>
              <a:round/>
            </a:ln>
          </c:spPr>
          <c:marker>
            <c:symbol val="circle"/>
            <c:size val="8"/>
            <c:spPr>
              <a:solidFill>
                <a:srgbClr val="FFF2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Transitoires!$A$88:$A$148</c:f>
              <c:numCache>
                <c:formatCode>General</c:formatCode>
                <c:ptCount val="6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</c:numCache>
            </c:numRef>
          </c:xVal>
          <c:yVal>
            <c:numRef>
              <c:f>Transitoires!$F$88:$F$148</c:f>
              <c:numCache>
                <c:formatCode>0.0</c:formatCode>
                <c:ptCount val="61"/>
                <c:pt idx="0">
                  <c:v>200</c:v>
                </c:pt>
                <c:pt idx="1">
                  <c:v>213.16870534690878</c:v>
                </c:pt>
                <c:pt idx="2">
                  <c:v>226.33741069381747</c:v>
                </c:pt>
                <c:pt idx="3">
                  <c:v>239.50611604072617</c:v>
                </c:pt>
                <c:pt idx="4">
                  <c:v>252.67482138763478</c:v>
                </c:pt>
                <c:pt idx="5">
                  <c:v>239.506116040726</c:v>
                </c:pt>
                <c:pt idx="6">
                  <c:v>226.33741069381739</c:v>
                </c:pt>
                <c:pt idx="7">
                  <c:v>213.16870534690869</c:v>
                </c:pt>
                <c:pt idx="8">
                  <c:v>200.00000000000017</c:v>
                </c:pt>
                <c:pt idx="9">
                  <c:v>213.16870534690887</c:v>
                </c:pt>
                <c:pt idx="10">
                  <c:v>226.33741069381747</c:v>
                </c:pt>
                <c:pt idx="11">
                  <c:v>239.50611604072617</c:v>
                </c:pt>
                <c:pt idx="12">
                  <c:v>252.67482138763469</c:v>
                </c:pt>
                <c:pt idx="13">
                  <c:v>239.506116040726</c:v>
                </c:pt>
                <c:pt idx="14">
                  <c:v>226.33741069381739</c:v>
                </c:pt>
                <c:pt idx="15">
                  <c:v>213.16870534690869</c:v>
                </c:pt>
                <c:pt idx="16">
                  <c:v>200.00000000000026</c:v>
                </c:pt>
                <c:pt idx="17">
                  <c:v>213.16870534690895</c:v>
                </c:pt>
                <c:pt idx="18">
                  <c:v>226.33741069381747</c:v>
                </c:pt>
                <c:pt idx="19">
                  <c:v>239.50611604072617</c:v>
                </c:pt>
                <c:pt idx="20">
                  <c:v>252.67482138763461</c:v>
                </c:pt>
                <c:pt idx="21">
                  <c:v>239.50611604072591</c:v>
                </c:pt>
                <c:pt idx="22">
                  <c:v>226.33741069381747</c:v>
                </c:pt>
                <c:pt idx="23">
                  <c:v>213.16870534690878</c:v>
                </c:pt>
                <c:pt idx="24">
                  <c:v>200.00000000000028</c:v>
                </c:pt>
                <c:pt idx="25">
                  <c:v>213.16870534690892</c:v>
                </c:pt>
                <c:pt idx="26">
                  <c:v>226.33741069381733</c:v>
                </c:pt>
                <c:pt idx="27">
                  <c:v>239.50611604072606</c:v>
                </c:pt>
                <c:pt idx="28">
                  <c:v>252.67482138763455</c:v>
                </c:pt>
                <c:pt idx="29">
                  <c:v>239.50611604072597</c:v>
                </c:pt>
                <c:pt idx="30">
                  <c:v>226.3374106938175</c:v>
                </c:pt>
                <c:pt idx="31">
                  <c:v>213.16870534690875</c:v>
                </c:pt>
                <c:pt idx="32">
                  <c:v>200.00000000000028</c:v>
                </c:pt>
                <c:pt idx="33">
                  <c:v>213.16870534690889</c:v>
                </c:pt>
                <c:pt idx="34">
                  <c:v>226.33741069381739</c:v>
                </c:pt>
                <c:pt idx="35">
                  <c:v>239.50611604072606</c:v>
                </c:pt>
                <c:pt idx="36">
                  <c:v>252.67482138763449</c:v>
                </c:pt>
                <c:pt idx="37">
                  <c:v>239.50611604072589</c:v>
                </c:pt>
                <c:pt idx="38">
                  <c:v>226.33741069381742</c:v>
                </c:pt>
                <c:pt idx="39">
                  <c:v>213.16870534690889</c:v>
                </c:pt>
                <c:pt idx="40">
                  <c:v>200.00000000000045</c:v>
                </c:pt>
                <c:pt idx="41">
                  <c:v>213.16870534690906</c:v>
                </c:pt>
                <c:pt idx="42">
                  <c:v>226.3374106938175</c:v>
                </c:pt>
                <c:pt idx="43">
                  <c:v>239.50611604072594</c:v>
                </c:pt>
                <c:pt idx="44">
                  <c:v>252.67482138763447</c:v>
                </c:pt>
                <c:pt idx="45">
                  <c:v>239.5061160407258</c:v>
                </c:pt>
                <c:pt idx="46">
                  <c:v>226.33741069381745</c:v>
                </c:pt>
                <c:pt idx="47">
                  <c:v>213.16870534690901</c:v>
                </c:pt>
                <c:pt idx="48">
                  <c:v>200.00000000000048</c:v>
                </c:pt>
                <c:pt idx="49">
                  <c:v>213.16870534690915</c:v>
                </c:pt>
                <c:pt idx="50">
                  <c:v>226.33741069381736</c:v>
                </c:pt>
                <c:pt idx="51">
                  <c:v>226.33741069381713</c:v>
                </c:pt>
                <c:pt idx="52">
                  <c:v>226.33741069381685</c:v>
                </c:pt>
                <c:pt idx="53">
                  <c:v>199.99999999999952</c:v>
                </c:pt>
                <c:pt idx="54">
                  <c:v>173.66258930618264</c:v>
                </c:pt>
                <c:pt idx="55">
                  <c:v>173.66258930618287</c:v>
                </c:pt>
                <c:pt idx="56">
                  <c:v>173.66258930618315</c:v>
                </c:pt>
                <c:pt idx="57">
                  <c:v>200.00000000000048</c:v>
                </c:pt>
                <c:pt idx="58">
                  <c:v>226.33741069381736</c:v>
                </c:pt>
                <c:pt idx="59">
                  <c:v>226.33741069381713</c:v>
                </c:pt>
                <c:pt idx="60">
                  <c:v>226.33741069381685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78C-47C1-AD4D-A684E26E0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115179"/>
        <c:axId val="97549318"/>
      </c:scatterChart>
      <c:valAx>
        <c:axId val="1420205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CA" sz="900" b="0" strike="noStrike" spc="-1">
                    <a:latin typeface="Arial"/>
                  </a:rPr>
                  <a:t>Pas de temps en unité de 2L/c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6788829"/>
        <c:crosses val="autoZero"/>
        <c:crossBetween val="midCat"/>
      </c:valAx>
      <c:valAx>
        <c:axId val="678882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CA" sz="900" b="0" strike="noStrike" spc="-1">
                    <a:latin typeface="Arial"/>
                  </a:rPr>
                  <a:t>Débit en m³/s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14202054"/>
        <c:crosses val="autoZero"/>
        <c:crossBetween val="midCat"/>
      </c:valAx>
      <c:valAx>
        <c:axId val="57115179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97549318"/>
        <c:crosses val="autoZero"/>
        <c:crossBetween val="midCat"/>
      </c:valAx>
      <c:valAx>
        <c:axId val="97549318"/>
        <c:scaling>
          <c:orientation val="minMax"/>
          <c:max val="360"/>
        </c:scaling>
        <c:delete val="0"/>
        <c:axPos val="r"/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CA" sz="900" b="0" strike="noStrike" spc="-1">
                    <a:latin typeface="Arial"/>
                  </a:rPr>
                  <a:t>Énergie à l'obturateur en m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57115179"/>
        <c:crosses val="max"/>
        <c:crossBetween val="midCat"/>
        <c:majorUnit val="40"/>
        <c:minorUnit val="2"/>
      </c:valAx>
      <c:spPr>
        <a:noFill/>
        <a:ln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59603250989198997"/>
          <c:y val="0.20578157124166699"/>
          <c:w val="0.16821730296224999"/>
          <c:h val="6.8095445766618898E-2"/>
        </c:manualLayout>
      </c:layout>
      <c:overlay val="1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fr-FR"/>
        </a:p>
      </c:txPr>
    </c:legend>
    <c:plotVisOnly val="1"/>
    <c:dispBlanksAs val="span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Transitoires!$D$202:$D$202</c:f>
              <c:strCache>
                <c:ptCount val="1"/>
                <c:pt idx="0">
                  <c:v>gi</c:v>
                </c:pt>
              </c:strCache>
            </c:strRef>
          </c:tx>
          <c:spPr>
            <a:ln w="28800">
              <a:solidFill>
                <a:srgbClr val="004586"/>
              </a:solidFill>
              <a:round/>
            </a:ln>
          </c:spPr>
          <c:marker>
            <c:symbol val="circle"/>
            <c:size val="8"/>
            <c:spPr>
              <a:solidFill>
                <a:srgbClr val="004586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Transitoires!$B$207:$B$267</c:f>
              <c:numCache>
                <c:formatCode>General</c:formatCode>
                <c:ptCount val="6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</c:numCache>
            </c:numRef>
          </c:xVal>
          <c:yVal>
            <c:numRef>
              <c:f>Transitoires!$D$207:$D$267</c:f>
              <c:numCache>
                <c:formatCode>0.00</c:formatCode>
                <c:ptCount val="61"/>
                <c:pt idx="0">
                  <c:v>27.5</c:v>
                </c:pt>
                <c:pt idx="1">
                  <c:v>26.95</c:v>
                </c:pt>
                <c:pt idx="2">
                  <c:v>26.4</c:v>
                </c:pt>
                <c:pt idx="3">
                  <c:v>25.849999999999998</c:v>
                </c:pt>
                <c:pt idx="4">
                  <c:v>25.3</c:v>
                </c:pt>
                <c:pt idx="5">
                  <c:v>24.75</c:v>
                </c:pt>
                <c:pt idx="6">
                  <c:v>24.2</c:v>
                </c:pt>
                <c:pt idx="7">
                  <c:v>23.65</c:v>
                </c:pt>
                <c:pt idx="8">
                  <c:v>23.099999999999998</c:v>
                </c:pt>
                <c:pt idx="9">
                  <c:v>22.55</c:v>
                </c:pt>
                <c:pt idx="10">
                  <c:v>22</c:v>
                </c:pt>
                <c:pt idx="11">
                  <c:v>21.45</c:v>
                </c:pt>
                <c:pt idx="12">
                  <c:v>20.9</c:v>
                </c:pt>
                <c:pt idx="13">
                  <c:v>20.350000000000001</c:v>
                </c:pt>
                <c:pt idx="14">
                  <c:v>19.8</c:v>
                </c:pt>
                <c:pt idx="15">
                  <c:v>19.25</c:v>
                </c:pt>
                <c:pt idx="16">
                  <c:v>18.7</c:v>
                </c:pt>
                <c:pt idx="17">
                  <c:v>18.149999999999999</c:v>
                </c:pt>
                <c:pt idx="18">
                  <c:v>17.600000000000001</c:v>
                </c:pt>
                <c:pt idx="19">
                  <c:v>17.05</c:v>
                </c:pt>
                <c:pt idx="20">
                  <c:v>16.5</c:v>
                </c:pt>
                <c:pt idx="21">
                  <c:v>15.95</c:v>
                </c:pt>
                <c:pt idx="22">
                  <c:v>15.399999999999999</c:v>
                </c:pt>
                <c:pt idx="23">
                  <c:v>14.849999999999998</c:v>
                </c:pt>
                <c:pt idx="24">
                  <c:v>14.299999999999997</c:v>
                </c:pt>
                <c:pt idx="25">
                  <c:v>13.75</c:v>
                </c:pt>
                <c:pt idx="26">
                  <c:v>13.2</c:v>
                </c:pt>
                <c:pt idx="27">
                  <c:v>12.649999999999999</c:v>
                </c:pt>
                <c:pt idx="28">
                  <c:v>12.099999999999998</c:v>
                </c:pt>
                <c:pt idx="29">
                  <c:v>11.549999999999997</c:v>
                </c:pt>
                <c:pt idx="30">
                  <c:v>11</c:v>
                </c:pt>
                <c:pt idx="31">
                  <c:v>10.45</c:v>
                </c:pt>
                <c:pt idx="32">
                  <c:v>9.9</c:v>
                </c:pt>
                <c:pt idx="33">
                  <c:v>9.35</c:v>
                </c:pt>
                <c:pt idx="34">
                  <c:v>8.7999999999999989</c:v>
                </c:pt>
                <c:pt idx="35">
                  <c:v>8.2500000000000018</c:v>
                </c:pt>
                <c:pt idx="36">
                  <c:v>7.7000000000000011</c:v>
                </c:pt>
                <c:pt idx="37">
                  <c:v>7.15</c:v>
                </c:pt>
                <c:pt idx="38">
                  <c:v>6.6</c:v>
                </c:pt>
                <c:pt idx="39">
                  <c:v>6.0499999999999989</c:v>
                </c:pt>
                <c:pt idx="40">
                  <c:v>5.4999999999999991</c:v>
                </c:pt>
                <c:pt idx="41">
                  <c:v>4.9499999999999984</c:v>
                </c:pt>
                <c:pt idx="42">
                  <c:v>4.3999999999999977</c:v>
                </c:pt>
                <c:pt idx="43">
                  <c:v>3.8500000000000005</c:v>
                </c:pt>
                <c:pt idx="44">
                  <c:v>3.2999999999999967</c:v>
                </c:pt>
                <c:pt idx="45">
                  <c:v>2.7499999999999996</c:v>
                </c:pt>
                <c:pt idx="46">
                  <c:v>2.1999999999999957</c:v>
                </c:pt>
                <c:pt idx="47">
                  <c:v>1.6499999999999984</c:v>
                </c:pt>
                <c:pt idx="48">
                  <c:v>1.0999999999999948</c:v>
                </c:pt>
                <c:pt idx="49">
                  <c:v>0.54999999999999738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C8-48FB-8EE6-54332D28EE1C}"/>
            </c:ext>
          </c:extLst>
        </c:ser>
        <c:ser>
          <c:idx val="1"/>
          <c:order val="1"/>
          <c:tx>
            <c:strRef>
              <c:f>Transitoires!$I$202:$I$202</c:f>
              <c:strCache>
                <c:ptCount val="1"/>
                <c:pt idx="0">
                  <c:v>Qi</c:v>
                </c:pt>
              </c:strCache>
            </c:strRef>
          </c:tx>
          <c:spPr>
            <a:ln w="28800">
              <a:solidFill>
                <a:srgbClr val="F58220"/>
              </a:solidFill>
              <a:round/>
            </a:ln>
          </c:spPr>
          <c:marker>
            <c:symbol val="circle"/>
            <c:size val="8"/>
            <c:spPr>
              <a:solidFill>
                <a:srgbClr val="F5822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Transitoires!$B$207:$B$267</c:f>
              <c:numCache>
                <c:formatCode>General</c:formatCode>
                <c:ptCount val="6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</c:numCache>
            </c:numRef>
          </c:xVal>
          <c:yVal>
            <c:numRef>
              <c:f>Transitoires!$I$207:$I$267</c:f>
              <c:numCache>
                <c:formatCode>0.0</c:formatCode>
                <c:ptCount val="61"/>
                <c:pt idx="0">
                  <c:v>153.46858437937479</c:v>
                </c:pt>
                <c:pt idx="1">
                  <c:v>152.62083276070098</c:v>
                </c:pt>
                <c:pt idx="2">
                  <c:v>151.75437666318763</c:v>
                </c:pt>
                <c:pt idx="3">
                  <c:v>150.86827539621936</c:v>
                </c:pt>
                <c:pt idx="4">
                  <c:v>149.96203678598508</c:v>
                </c:pt>
                <c:pt idx="5">
                  <c:v>147.95711671213147</c:v>
                </c:pt>
                <c:pt idx="6">
                  <c:v>145.92752356325454</c:v>
                </c:pt>
                <c:pt idx="7">
                  <c:v>143.87082989293629</c:v>
                </c:pt>
                <c:pt idx="8">
                  <c:v>141.69730918933308</c:v>
                </c:pt>
                <c:pt idx="9">
                  <c:v>139.10324926587072</c:v>
                </c:pt>
                <c:pt idx="10">
                  <c:v>136.50207560242143</c:v>
                </c:pt>
                <c:pt idx="11">
                  <c:v>133.8676208439629</c:v>
                </c:pt>
                <c:pt idx="12">
                  <c:v>131.13598218655702</c:v>
                </c:pt>
                <c:pt idx="13">
                  <c:v>128.21653195633684</c:v>
                </c:pt>
                <c:pt idx="14">
                  <c:v>125.17825980134664</c:v>
                </c:pt>
                <c:pt idx="15">
                  <c:v>121.9556592746158</c:v>
                </c:pt>
                <c:pt idx="16">
                  <c:v>118.57382316976776</c:v>
                </c:pt>
                <c:pt idx="17">
                  <c:v>115.11836272982855</c:v>
                </c:pt>
                <c:pt idx="18">
                  <c:v>111.49007005332135</c:v>
                </c:pt>
                <c:pt idx="19">
                  <c:v>107.6469212704805</c:v>
                </c:pt>
                <c:pt idx="20">
                  <c:v>103.62734138220573</c:v>
                </c:pt>
                <c:pt idx="21">
                  <c:v>99.648460627089889</c:v>
                </c:pt>
                <c:pt idx="22">
                  <c:v>95.636395803697681</c:v>
                </c:pt>
                <c:pt idx="23">
                  <c:v>91.600507050316637</c:v>
                </c:pt>
                <c:pt idx="24">
                  <c:v>87.58959810203379</c:v>
                </c:pt>
                <c:pt idx="25">
                  <c:v>83.723461817606974</c:v>
                </c:pt>
                <c:pt idx="26">
                  <c:v>79.916594457499002</c:v>
                </c:pt>
                <c:pt idx="27">
                  <c:v>76.179342059541085</c:v>
                </c:pt>
                <c:pt idx="28">
                  <c:v>72.520088909805779</c:v>
                </c:pt>
                <c:pt idx="29">
                  <c:v>68.941515685803125</c:v>
                </c:pt>
                <c:pt idx="30">
                  <c:v>65.429374127662086</c:v>
                </c:pt>
                <c:pt idx="31">
                  <c:v>61.980409491399534</c:v>
                </c:pt>
                <c:pt idx="32">
                  <c:v>58.589768191239521</c:v>
                </c:pt>
                <c:pt idx="33">
                  <c:v>55.251311289633804</c:v>
                </c:pt>
                <c:pt idx="34">
                  <c:v>51.959347045273248</c:v>
                </c:pt>
                <c:pt idx="35">
                  <c:v>48.708233387434085</c:v>
                </c:pt>
                <c:pt idx="36">
                  <c:v>45.492495520629561</c:v>
                </c:pt>
                <c:pt idx="37">
                  <c:v>42.307016285206693</c:v>
                </c:pt>
                <c:pt idx="38">
                  <c:v>39.146984225955023</c:v>
                </c:pt>
                <c:pt idx="39">
                  <c:v>36.007885451835001</c:v>
                </c:pt>
                <c:pt idx="40">
                  <c:v>32.885514769337306</c:v>
                </c:pt>
                <c:pt idx="41">
                  <c:v>29.775905530055045</c:v>
                </c:pt>
                <c:pt idx="42">
                  <c:v>26.675346632626994</c:v>
                </c:pt>
                <c:pt idx="43">
                  <c:v>23.580209014073692</c:v>
                </c:pt>
                <c:pt idx="44">
                  <c:v>20.486971025342736</c:v>
                </c:pt>
                <c:pt idx="45">
                  <c:v>17.392089638628509</c:v>
                </c:pt>
                <c:pt idx="46">
                  <c:v>14.29189325929236</c:v>
                </c:pt>
                <c:pt idx="47">
                  <c:v>11.182900672171444</c:v>
                </c:pt>
                <c:pt idx="48">
                  <c:v>8.0609949476439073</c:v>
                </c:pt>
                <c:pt idx="49">
                  <c:v>4.9233673320770714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C8-48FB-8EE6-54332D28EE1C}"/>
            </c:ext>
          </c:extLst>
        </c:ser>
        <c:ser>
          <c:idx val="2"/>
          <c:order val="2"/>
          <c:tx>
            <c:strRef>
              <c:f>Transitoires!$L$202:$L$202</c:f>
              <c:strCache>
                <c:ptCount val="1"/>
                <c:pt idx="0">
                  <c:v>Hi (mce)</c:v>
                </c:pt>
              </c:strCache>
            </c:strRef>
          </c:tx>
          <c:spPr>
            <a:ln w="28800">
              <a:solidFill>
                <a:srgbClr val="FFD320"/>
              </a:solidFill>
              <a:round/>
            </a:ln>
          </c:spPr>
          <c:marker>
            <c:symbol val="circle"/>
            <c:size val="8"/>
            <c:spPr>
              <a:solidFill>
                <a:srgbClr val="FFD32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Transitoires!$B$207:$B$267</c:f>
              <c:numCache>
                <c:formatCode>General</c:formatCode>
                <c:ptCount val="6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</c:numCache>
            </c:numRef>
          </c:xVal>
          <c:yVal>
            <c:numRef>
              <c:f>Transitoires!$L$207:$L$267</c:f>
              <c:numCache>
                <c:formatCode>0.0</c:formatCode>
                <c:ptCount val="61"/>
                <c:pt idx="0">
                  <c:v>200</c:v>
                </c:pt>
                <c:pt idx="1">
                  <c:v>203.63715848387685</c:v>
                </c:pt>
                <c:pt idx="2">
                  <c:v>207.35456589019654</c:v>
                </c:pt>
                <c:pt idx="3">
                  <c:v>211.15625811907069</c:v>
                </c:pt>
                <c:pt idx="4">
                  <c:v>215.04434677266332</c:v>
                </c:pt>
                <c:pt idx="5">
                  <c:v>216.37185597130411</c:v>
                </c:pt>
                <c:pt idx="6">
                  <c:v>217.64472366572281</c:v>
                </c:pt>
                <c:pt idx="7">
                  <c:v>218.86529267141478</c:v>
                </c:pt>
                <c:pt idx="8">
                  <c:v>220.4142986996024</c:v>
                </c:pt>
                <c:pt idx="9">
                  <c:v>221.61441074637611</c:v>
                </c:pt>
                <c:pt idx="10">
                  <c:v>222.79382845254185</c:v>
                </c:pt>
                <c:pt idx="11">
                  <c:v>224.05206172465708</c:v>
                </c:pt>
                <c:pt idx="12">
                  <c:v>224.89758188310532</c:v>
                </c:pt>
                <c:pt idx="13">
                  <c:v>225.09351095111819</c:v>
                </c:pt>
                <c:pt idx="14">
                  <c:v>225.78940253576189</c:v>
                </c:pt>
                <c:pt idx="15">
                  <c:v>227.05452554360792</c:v>
                </c:pt>
                <c:pt idx="16">
                  <c:v>228.99858562312949</c:v>
                </c:pt>
                <c:pt idx="17">
                  <c:v>231.10233259085686</c:v>
                </c:pt>
                <c:pt idx="18">
                  <c:v>232.93784064996041</c:v>
                </c:pt>
                <c:pt idx="19">
                  <c:v>234.33509221580888</c:v>
                </c:pt>
                <c:pt idx="20">
                  <c:v>235.12718168921765</c:v>
                </c:pt>
                <c:pt idx="21">
                  <c:v>235.26909559437229</c:v>
                </c:pt>
                <c:pt idx="22">
                  <c:v>235.08010768241044</c:v>
                </c:pt>
                <c:pt idx="23">
                  <c:v>234.50977971492574</c:v>
                </c:pt>
                <c:pt idx="24">
                  <c:v>233.68048879918391</c:v>
                </c:pt>
                <c:pt idx="25">
                  <c:v>233.05486067981371</c:v>
                </c:pt>
                <c:pt idx="26">
                  <c:v>232.36347788175345</c:v>
                </c:pt>
                <c:pt idx="27">
                  <c:v>231.65254878078161</c:v>
                </c:pt>
                <c:pt idx="28">
                  <c:v>230.97311020203716</c:v>
                </c:pt>
                <c:pt idx="29">
                  <c:v>230.36498965985064</c:v>
                </c:pt>
                <c:pt idx="30">
                  <c:v>229.79189306627211</c:v>
                </c:pt>
                <c:pt idx="31">
                  <c:v>229.26596427732514</c:v>
                </c:pt>
                <c:pt idx="32">
                  <c:v>228.79296168576431</c:v>
                </c:pt>
                <c:pt idx="33">
                  <c:v>228.370897088948</c:v>
                </c:pt>
                <c:pt idx="34">
                  <c:v>227.99935404146439</c:v>
                </c:pt>
                <c:pt idx="35">
                  <c:v>227.67643117520399</c:v>
                </c:pt>
                <c:pt idx="36">
                  <c:v>227.39903530986388</c:v>
                </c:pt>
                <c:pt idx="37">
                  <c:v>227.16477085446201</c:v>
                </c:pt>
                <c:pt idx="38">
                  <c:v>226.97027751133879</c:v>
                </c:pt>
                <c:pt idx="39">
                  <c:v>226.8126163531453</c:v>
                </c:pt>
                <c:pt idx="40">
                  <c:v>226.68943351236803</c:v>
                </c:pt>
                <c:pt idx="41">
                  <c:v>226.59818847412103</c:v>
                </c:pt>
                <c:pt idx="42">
                  <c:v>226.53752062341704</c:v>
                </c:pt>
                <c:pt idx="43">
                  <c:v>226.50657265789022</c:v>
                </c:pt>
                <c:pt idx="44">
                  <c:v>226.50476579418583</c:v>
                </c:pt>
                <c:pt idx="45">
                  <c:v>226.53282306288199</c:v>
                </c:pt>
                <c:pt idx="46">
                  <c:v>226.59193558095731</c:v>
                </c:pt>
                <c:pt idx="47">
                  <c:v>226.6823263306199</c:v>
                </c:pt>
                <c:pt idx="48">
                  <c:v>226.80712806236028</c:v>
                </c:pt>
                <c:pt idx="49">
                  <c:v>226.96246744605651</c:v>
                </c:pt>
                <c:pt idx="50">
                  <c:v>234.72541218184176</c:v>
                </c:pt>
                <c:pt idx="51">
                  <c:v>221.29632821653331</c:v>
                </c:pt>
                <c:pt idx="52">
                  <c:v>207.7774312784727</c:v>
                </c:pt>
                <c:pt idx="53">
                  <c:v>194.16054413735924</c:v>
                </c:pt>
                <c:pt idx="54">
                  <c:v>165.27458781815824</c:v>
                </c:pt>
                <c:pt idx="55">
                  <c:v>178.70367178346669</c:v>
                </c:pt>
                <c:pt idx="56">
                  <c:v>192.2225687215273</c:v>
                </c:pt>
                <c:pt idx="57">
                  <c:v>205.83945586264076</c:v>
                </c:pt>
                <c:pt idx="58">
                  <c:v>234.72541218184176</c:v>
                </c:pt>
                <c:pt idx="59">
                  <c:v>221.29632821653331</c:v>
                </c:pt>
                <c:pt idx="60">
                  <c:v>207.7774312784727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0C8-48FB-8EE6-54332D28EE1C}"/>
            </c:ext>
          </c:extLst>
        </c:ser>
        <c:ser>
          <c:idx val="3"/>
          <c:order val="3"/>
          <c:tx>
            <c:strRef>
              <c:f>Transitoires!$R$202:$R$202</c:f>
              <c:strCache>
                <c:ptCount val="1"/>
                <c:pt idx="0">
                  <c:v>n (tpm)</c:v>
                </c:pt>
              </c:strCache>
            </c:strRef>
          </c:tx>
          <c:spPr>
            <a:ln w="28800">
              <a:solidFill>
                <a:srgbClr val="579D1C"/>
              </a:solidFill>
              <a:round/>
            </a:ln>
          </c:spPr>
          <c:marker>
            <c:symbol val="circle"/>
            <c:size val="8"/>
            <c:spPr>
              <a:solidFill>
                <a:srgbClr val="579D1C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Transitoires!$B$207:$B$267</c:f>
              <c:numCache>
                <c:formatCode>General</c:formatCode>
                <c:ptCount val="6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</c:numCache>
            </c:numRef>
          </c:xVal>
          <c:yVal>
            <c:numRef>
              <c:f>Transitoires!$R$207:$R$267</c:f>
              <c:numCache>
                <c:formatCode>0.00</c:formatCode>
                <c:ptCount val="61"/>
                <c:pt idx="0" formatCode="0">
                  <c:v>200</c:v>
                </c:pt>
                <c:pt idx="1">
                  <c:v>202.00539520144247</c:v>
                </c:pt>
                <c:pt idx="2">
                  <c:v>204.02511237978209</c:v>
                </c:pt>
                <c:pt idx="3">
                  <c:v>206.05918265186185</c:v>
                </c:pt>
                <c:pt idx="4">
                  <c:v>208.10761503198589</c:v>
                </c:pt>
                <c:pt idx="5">
                  <c:v>210.12974210654758</c:v>
                </c:pt>
                <c:pt idx="6">
                  <c:v>212.12503708596665</c:v>
                </c:pt>
                <c:pt idx="7">
                  <c:v>214.0926913405508</c:v>
                </c:pt>
                <c:pt idx="8">
                  <c:v>216.03432605509366</c:v>
                </c:pt>
                <c:pt idx="9">
                  <c:v>217.94153708434396</c:v>
                </c:pt>
                <c:pt idx="10">
                  <c:v>219.81050536691524</c:v>
                </c:pt>
                <c:pt idx="11">
                  <c:v>221.63727604074703</c:v>
                </c:pt>
                <c:pt idx="12">
                  <c:v>223.41501524471306</c:v>
                </c:pt>
                <c:pt idx="13">
                  <c:v>225.13422396670617</c:v>
                </c:pt>
                <c:pt idx="14">
                  <c:v>226.79779200162648</c:v>
                </c:pt>
                <c:pt idx="15">
                  <c:v>228.40868075874755</c:v>
                </c:pt>
                <c:pt idx="16">
                  <c:v>229.97131726625781</c:v>
                </c:pt>
                <c:pt idx="17">
                  <c:v>231.48553689414123</c:v>
                </c:pt>
                <c:pt idx="18">
                  <c:v>232.94664734265714</c:v>
                </c:pt>
                <c:pt idx="19">
                  <c:v>234.34897067526569</c:v>
                </c:pt>
                <c:pt idx="20">
                  <c:v>235.68720901955371</c:v>
                </c:pt>
                <c:pt idx="21">
                  <c:v>236.95868854879194</c:v>
                </c:pt>
                <c:pt idx="22">
                  <c:v>238.16161881423696</c:v>
                </c:pt>
                <c:pt idx="23">
                  <c:v>239.29464637744047</c:v>
                </c:pt>
                <c:pt idx="24">
                  <c:v>240.35881013902898</c:v>
                </c:pt>
                <c:pt idx="25">
                  <c:v>241.35931613549451</c:v>
                </c:pt>
                <c:pt idx="26">
                  <c:v>242.29856710947652</c:v>
                </c:pt>
                <c:pt idx="27">
                  <c:v>243.17923279775047</c:v>
                </c:pt>
                <c:pt idx="28">
                  <c:v>244.00419403000106</c:v>
                </c:pt>
                <c:pt idx="29">
                  <c:v>244.77638489592073</c:v>
                </c:pt>
                <c:pt idx="30">
                  <c:v>245.498255626146</c:v>
                </c:pt>
                <c:pt idx="31">
                  <c:v>246.17213729424915</c:v>
                </c:pt>
                <c:pt idx="32">
                  <c:v>246.80020310353265</c:v>
                </c:pt>
                <c:pt idx="33">
                  <c:v>247.38443541186811</c:v>
                </c:pt>
                <c:pt idx="34">
                  <c:v>247.92664616460573</c:v>
                </c:pt>
                <c:pt idx="35">
                  <c:v>248.42848545380511</c:v>
                </c:pt>
                <c:pt idx="36">
                  <c:v>248.89144729515624</c:v>
                </c:pt>
                <c:pt idx="37">
                  <c:v>249.31688949471769</c:v>
                </c:pt>
                <c:pt idx="38">
                  <c:v>249.70604108461714</c:v>
                </c:pt>
                <c:pt idx="39">
                  <c:v>250.0600153722788</c:v>
                </c:pt>
                <c:pt idx="40">
                  <c:v>250.37982158125251</c:v>
                </c:pt>
                <c:pt idx="41">
                  <c:v>250.66637336627505</c:v>
                </c:pt>
                <c:pt idx="42">
                  <c:v>250.92049852797888</c:v>
                </c:pt>
                <c:pt idx="43">
                  <c:v>251.14294531696683</c:v>
                </c:pt>
                <c:pt idx="44">
                  <c:v>251.33438731903891</c:v>
                </c:pt>
                <c:pt idx="45">
                  <c:v>251.49542759481204</c:v>
                </c:pt>
                <c:pt idx="46">
                  <c:v>251.626600017496</c:v>
                </c:pt>
                <c:pt idx="47">
                  <c:v>251.72837113018323</c:v>
                </c:pt>
                <c:pt idx="48">
                  <c:v>251.80113813170695</c:v>
                </c:pt>
                <c:pt idx="49">
                  <c:v>251.84523726034581</c:v>
                </c:pt>
                <c:pt idx="50">
                  <c:v>251.84523726034581</c:v>
                </c:pt>
                <c:pt idx="51">
                  <c:v>251.84523726034581</c:v>
                </c:pt>
                <c:pt idx="52">
                  <c:v>251.84523726034581</c:v>
                </c:pt>
                <c:pt idx="53">
                  <c:v>251.84523726034581</c:v>
                </c:pt>
                <c:pt idx="54">
                  <c:v>251.84523726034581</c:v>
                </c:pt>
                <c:pt idx="55">
                  <c:v>251.84523726034581</c:v>
                </c:pt>
                <c:pt idx="56">
                  <c:v>251.84523726034581</c:v>
                </c:pt>
                <c:pt idx="57">
                  <c:v>251.84523726034581</c:v>
                </c:pt>
                <c:pt idx="58">
                  <c:v>251.84523726034581</c:v>
                </c:pt>
                <c:pt idx="59">
                  <c:v>251.84523726034581</c:v>
                </c:pt>
                <c:pt idx="60">
                  <c:v>251.84523726034581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0C8-48FB-8EE6-54332D28E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474079"/>
        <c:axId val="86950357"/>
      </c:scatterChart>
      <c:valAx>
        <c:axId val="31474079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86950357"/>
        <c:crosses val="autoZero"/>
        <c:crossBetween val="midCat"/>
      </c:valAx>
      <c:valAx>
        <c:axId val="86950357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.0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31474079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fr-FR"/>
        </a:p>
      </c:txPr>
    </c:legend>
    <c:plotVisOnly val="1"/>
    <c:dispBlanksAs val="span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fr-CA" sz="1300" b="0" strike="noStrike" spc="-1">
                <a:latin typeface="Arial"/>
              </a:rPr>
              <a:t>Délestage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037514067775"/>
          <c:y val="3.3660163752147997E-2"/>
          <c:w val="0.825622108290609"/>
          <c:h val="0.84959061963004101"/>
        </c:manualLayout>
      </c:layout>
      <c:scatterChart>
        <c:scatterStyle val="lineMarker"/>
        <c:varyColors val="0"/>
        <c:ser>
          <c:idx val="0"/>
          <c:order val="0"/>
          <c:tx>
            <c:strRef>
              <c:f>Transitoires!$D$152:$D$152</c:f>
              <c:strCache>
                <c:ptCount val="1"/>
                <c:pt idx="0">
                  <c:v>gi</c:v>
                </c:pt>
              </c:strCache>
            </c:strRef>
          </c:tx>
          <c:spPr>
            <a:ln w="28800">
              <a:solidFill>
                <a:srgbClr val="004586"/>
              </a:solidFill>
              <a:round/>
            </a:ln>
          </c:spPr>
          <c:marker>
            <c:symbol val="circle"/>
            <c:size val="8"/>
            <c:spPr>
              <a:solidFill>
                <a:srgbClr val="004586"/>
              </a:solidFill>
            </c:spPr>
          </c:marker>
          <c:dPt>
            <c:idx val="4"/>
            <c:bubble3D val="0"/>
            <c:spPr>
              <a:ln w="28800">
                <a:solidFill>
                  <a:srgbClr val="004586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C0CF-42B8-97E5-9F97EB50BF88}"/>
              </c:ext>
            </c:extLst>
          </c:dPt>
          <c:dPt>
            <c:idx val="9"/>
            <c:bubble3D val="0"/>
            <c:spPr>
              <a:ln w="28800">
                <a:solidFill>
                  <a:srgbClr val="004586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C0CF-42B8-97E5-9F97EB50BF88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Transitoires!$B$154:$B$171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xVal>
          <c:yVal>
            <c:numRef>
              <c:f>Transitoires!$D$154:$D$171</c:f>
              <c:numCache>
                <c:formatCode>0.00</c:formatCode>
                <c:ptCount val="18"/>
                <c:pt idx="0">
                  <c:v>27.5</c:v>
                </c:pt>
                <c:pt idx="1">
                  <c:v>25.3</c:v>
                </c:pt>
                <c:pt idx="2">
                  <c:v>23.099999999999998</c:v>
                </c:pt>
                <c:pt idx="3">
                  <c:v>20.9</c:v>
                </c:pt>
                <c:pt idx="4">
                  <c:v>18.7</c:v>
                </c:pt>
                <c:pt idx="5">
                  <c:v>16.5</c:v>
                </c:pt>
                <c:pt idx="6">
                  <c:v>14.299999999999997</c:v>
                </c:pt>
                <c:pt idx="7">
                  <c:v>12.099999999999998</c:v>
                </c:pt>
                <c:pt idx="8">
                  <c:v>9.9</c:v>
                </c:pt>
                <c:pt idx="9">
                  <c:v>7.7000000000000011</c:v>
                </c:pt>
                <c:pt idx="10">
                  <c:v>5.4999999999999991</c:v>
                </c:pt>
                <c:pt idx="11">
                  <c:v>3.2999999999999967</c:v>
                </c:pt>
                <c:pt idx="12">
                  <c:v>1.0999999999999948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0CF-42B8-97E5-9F97EB50BF88}"/>
            </c:ext>
          </c:extLst>
        </c:ser>
        <c:ser>
          <c:idx val="1"/>
          <c:order val="1"/>
          <c:tx>
            <c:strRef>
              <c:f>Transitoires!$L$152:$L$152</c:f>
              <c:strCache>
                <c:ptCount val="1"/>
                <c:pt idx="0">
                  <c:v>Hi (mce)</c:v>
                </c:pt>
              </c:strCache>
            </c:strRef>
          </c:tx>
          <c:spPr>
            <a:ln w="28800">
              <a:solidFill>
                <a:srgbClr val="FFD320"/>
              </a:solidFill>
              <a:round/>
            </a:ln>
          </c:spPr>
          <c:marker>
            <c:symbol val="circle"/>
            <c:size val="8"/>
            <c:spPr>
              <a:solidFill>
                <a:srgbClr val="FFD32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Transitoires!$B$154:$B$171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xVal>
          <c:yVal>
            <c:numRef>
              <c:f>Transitoires!$L$154:$L$171</c:f>
              <c:numCache>
                <c:formatCode>0.00</c:formatCode>
                <c:ptCount val="18"/>
                <c:pt idx="0">
                  <c:v>200</c:v>
                </c:pt>
                <c:pt idx="1">
                  <c:v>215.05794006508361</c:v>
                </c:pt>
                <c:pt idx="2">
                  <c:v>221.4280762285558</c:v>
                </c:pt>
                <c:pt idx="3">
                  <c:v>223.39467819389009</c:v>
                </c:pt>
                <c:pt idx="4">
                  <c:v>230.21822894962435</c:v>
                </c:pt>
                <c:pt idx="5">
                  <c:v>234.51093685157224</c:v>
                </c:pt>
                <c:pt idx="6">
                  <c:v>234.36434790069563</c:v>
                </c:pt>
                <c:pt idx="7">
                  <c:v>229.00234852680092</c:v>
                </c:pt>
                <c:pt idx="8">
                  <c:v>229.5326307403877</c:v>
                </c:pt>
                <c:pt idx="9">
                  <c:v>227.66358368559668</c:v>
                </c:pt>
                <c:pt idx="10">
                  <c:v>228.40341507018547</c:v>
                </c:pt>
                <c:pt idx="11">
                  <c:v>227.49907538599791</c:v>
                </c:pt>
                <c:pt idx="12">
                  <c:v>256.28474414865508</c:v>
                </c:pt>
                <c:pt idx="13">
                  <c:v>143.71525585134492</c:v>
                </c:pt>
                <c:pt idx="14">
                  <c:v>256.28474414865508</c:v>
                </c:pt>
                <c:pt idx="15">
                  <c:v>143.71525585134492</c:v>
                </c:pt>
                <c:pt idx="16">
                  <c:v>256.28474414865508</c:v>
                </c:pt>
                <c:pt idx="17">
                  <c:v>143.71525585134492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0CF-42B8-97E5-9F97EB50BF88}"/>
            </c:ext>
          </c:extLst>
        </c:ser>
        <c:ser>
          <c:idx val="2"/>
          <c:order val="2"/>
          <c:tx>
            <c:strRef>
              <c:f>Transitoires!$R$152:$R$152</c:f>
              <c:strCache>
                <c:ptCount val="1"/>
                <c:pt idx="0">
                  <c:v>n (tpm)</c:v>
                </c:pt>
              </c:strCache>
            </c:strRef>
          </c:tx>
          <c:spPr>
            <a:ln w="28800">
              <a:solidFill>
                <a:srgbClr val="579D1C"/>
              </a:solidFill>
              <a:round/>
            </a:ln>
          </c:spPr>
          <c:marker>
            <c:symbol val="circle"/>
            <c:size val="8"/>
            <c:spPr>
              <a:solidFill>
                <a:srgbClr val="579D1C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Transitoires!$B$154:$B$171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xVal>
          <c:yVal>
            <c:numRef>
              <c:f>Transitoires!$R$154:$R$171</c:f>
              <c:numCache>
                <c:formatCode>0.0</c:formatCode>
                <c:ptCount val="18"/>
                <c:pt idx="0" formatCode="0">
                  <c:v>200</c:v>
                </c:pt>
                <c:pt idx="1">
                  <c:v>208.19866169484149</c:v>
                </c:pt>
                <c:pt idx="2">
                  <c:v>215.96843742864837</c:v>
                </c:pt>
                <c:pt idx="3">
                  <c:v>223.00869962838689</c:v>
                </c:pt>
                <c:pt idx="4">
                  <c:v>229.28083008637384</c:v>
                </c:pt>
                <c:pt idx="5">
                  <c:v>234.60750668777098</c:v>
                </c:pt>
                <c:pt idx="6">
                  <c:v>238.87268787350217</c:v>
                </c:pt>
                <c:pt idx="7">
                  <c:v>242.2752266586439</c:v>
                </c:pt>
                <c:pt idx="8">
                  <c:v>244.8357169086446</c:v>
                </c:pt>
                <c:pt idx="9">
                  <c:v>246.7226188613771</c:v>
                </c:pt>
                <c:pt idx="10">
                  <c:v>248.0297908089149</c:v>
                </c:pt>
                <c:pt idx="11">
                  <c:v>248.78604526677702</c:v>
                </c:pt>
                <c:pt idx="12">
                  <c:v>248.78604526677702</c:v>
                </c:pt>
                <c:pt idx="13">
                  <c:v>248.78604526677702</c:v>
                </c:pt>
                <c:pt idx="14">
                  <c:v>248.78604526677702</c:v>
                </c:pt>
                <c:pt idx="15">
                  <c:v>248.78604526677702</c:v>
                </c:pt>
                <c:pt idx="16">
                  <c:v>248.78604526677702</c:v>
                </c:pt>
                <c:pt idx="17">
                  <c:v>248.78604526677702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0CF-42B8-97E5-9F97EB50B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50142"/>
        <c:axId val="97173104"/>
      </c:scatterChart>
      <c:scatterChart>
        <c:scatterStyle val="lineMarker"/>
        <c:varyColors val="0"/>
        <c:ser>
          <c:idx val="3"/>
          <c:order val="3"/>
          <c:tx>
            <c:strRef>
              <c:f>Transitoires!$I$152:$I$152</c:f>
              <c:strCache>
                <c:ptCount val="1"/>
                <c:pt idx="0">
                  <c:v>Qi</c:v>
                </c:pt>
              </c:strCache>
            </c:strRef>
          </c:tx>
          <c:spPr>
            <a:ln w="28800">
              <a:solidFill>
                <a:srgbClr val="FF420E"/>
              </a:solidFill>
              <a:round/>
            </a:ln>
          </c:spPr>
          <c:marker>
            <c:symbol val="circle"/>
            <c:size val="8"/>
            <c:spPr>
              <a:solidFill>
                <a:srgbClr val="FF420E"/>
              </a:solidFill>
            </c:spPr>
          </c:marker>
          <c:dPt>
            <c:idx val="6"/>
            <c:bubble3D val="0"/>
            <c:spPr>
              <a:ln w="28800">
                <a:solidFill>
                  <a:srgbClr val="FF420E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8-C0CF-42B8-97E5-9F97EB50BF88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Transitoires!$B$154:$B$171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xVal>
          <c:yVal>
            <c:numRef>
              <c:f>Transitoires!$I$154:$I$171</c:f>
              <c:numCache>
                <c:formatCode>0.0</c:formatCode>
                <c:ptCount val="18"/>
                <c:pt idx="0">
                  <c:v>153.46858437937479</c:v>
                </c:pt>
                <c:pt idx="1">
                  <c:v>149.95886845122499</c:v>
                </c:pt>
                <c:pt idx="2">
                  <c:v>141.45468049543314</c:v>
                </c:pt>
                <c:pt idx="3">
                  <c:v>131.00735938377667</c:v>
                </c:pt>
                <c:pt idx="4">
                  <c:v>118.51122290410447</c:v>
                </c:pt>
                <c:pt idx="5">
                  <c:v>103.42410054564208</c:v>
                </c:pt>
                <c:pt idx="6">
                  <c:v>87.370597682297685</c:v>
                </c:pt>
                <c:pt idx="7">
                  <c:v>72.601040704081413</c:v>
                </c:pt>
                <c:pt idx="8">
                  <c:v>58.957663973930387</c:v>
                </c:pt>
                <c:pt idx="9">
                  <c:v>45.626327553869103</c:v>
                </c:pt>
                <c:pt idx="10">
                  <c:v>32.558189566454999</c:v>
                </c:pt>
                <c:pt idx="11">
                  <c:v>19.528395296502843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0CF-42B8-97E5-9F97EB50B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524448"/>
        <c:axId val="41599988"/>
      </c:scatterChart>
      <c:valAx>
        <c:axId val="9415014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CA" sz="900" b="0" strike="noStrike" spc="-1">
                    <a:latin typeface="Arial"/>
                  </a:rPr>
                  <a:t>Pas de temps en 2*L/c</a:t>
                </a:r>
              </a:p>
            </c:rich>
          </c:tx>
          <c:layout>
            <c:manualLayout>
              <c:xMode val="edge"/>
              <c:yMode val="edge"/>
              <c:x val="0.31336751281730602"/>
              <c:y val="0.94642676640048495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97173104"/>
        <c:crosses val="autoZero"/>
        <c:crossBetween val="midCat"/>
      </c:valAx>
      <c:valAx>
        <c:axId val="97173104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.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94150142"/>
        <c:crosses val="autoZero"/>
        <c:crossBetween val="midCat"/>
      </c:valAx>
      <c:valAx>
        <c:axId val="36524448"/>
        <c:scaling>
          <c:orientation val="minMax"/>
        </c:scaling>
        <c:delete val="1"/>
        <c:axPos val="b"/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CA" sz="900" b="0" strike="noStrike" spc="-1">
                    <a:latin typeface="Arial"/>
                  </a:rPr>
                  <a:t>Pas de temps en 2*L/c</a:t>
                </a:r>
              </a:p>
            </c:rich>
          </c:tx>
          <c:layout>
            <c:manualLayout>
              <c:xMode val="edge"/>
              <c:yMode val="edge"/>
              <c:x val="0.31336751281730602"/>
              <c:y val="0.94642676640048495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crossAx val="41599988"/>
        <c:crosses val="autoZero"/>
        <c:crossBetween val="midCat"/>
      </c:valAx>
      <c:valAx>
        <c:axId val="41599988"/>
        <c:scaling>
          <c:orientation val="minMax"/>
        </c:scaling>
        <c:delete val="1"/>
        <c:axPos val="l"/>
        <c:numFmt formatCode="0.0" sourceLinked="0"/>
        <c:majorTickMark val="out"/>
        <c:minorTickMark val="none"/>
        <c:tickLblPos val="nextTo"/>
        <c:crossAx val="36524448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72876061969015504"/>
          <c:y val="0.52795031055900599"/>
          <c:w val="0.15173663168415799"/>
          <c:h val="0.175507805942589"/>
        </c:manualLayout>
      </c:layout>
      <c:overlay val="1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fr-FR"/>
        </a:p>
      </c:txPr>
    </c:legend>
    <c:plotVisOnly val="1"/>
    <c:dispBlanksAs val="span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fr-CA" sz="1300" b="0" strike="noStrike" spc="-1">
                <a:latin typeface="Arial"/>
              </a:rPr>
              <a:t>Délestage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050025012506"/>
          <c:y val="3.3723747980613901E-2"/>
          <c:w val="0.825725362681341"/>
          <c:h val="0.84955573505654303"/>
        </c:manualLayout>
      </c:layout>
      <c:scatterChart>
        <c:scatterStyle val="lineMarker"/>
        <c:varyColors val="0"/>
        <c:ser>
          <c:idx val="0"/>
          <c:order val="0"/>
          <c:tx>
            <c:strRef>
              <c:f>Transitoires!$D$175:$D$175</c:f>
              <c:strCache>
                <c:ptCount val="1"/>
                <c:pt idx="0">
                  <c:v>gi</c:v>
                </c:pt>
              </c:strCache>
            </c:strRef>
          </c:tx>
          <c:spPr>
            <a:ln w="28800">
              <a:solidFill>
                <a:srgbClr val="004586"/>
              </a:solidFill>
              <a:round/>
            </a:ln>
          </c:spPr>
          <c:marker>
            <c:symbol val="circle"/>
            <c:size val="8"/>
            <c:spPr>
              <a:solidFill>
                <a:srgbClr val="004586"/>
              </a:solidFill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0153-44D5-AD03-7178FD1B248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3-0153-44D5-AD03-7178FD1B2482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Transitoires!$B$177:$B$194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xVal>
          <c:yVal>
            <c:numRef>
              <c:f>Transitoires!$D$177:$D$194</c:f>
              <c:numCache>
                <c:formatCode>0.00</c:formatCode>
                <c:ptCount val="18"/>
                <c:pt idx="0">
                  <c:v>27.5</c:v>
                </c:pt>
                <c:pt idx="1">
                  <c:v>25.3</c:v>
                </c:pt>
                <c:pt idx="2">
                  <c:v>23.099999999999998</c:v>
                </c:pt>
                <c:pt idx="3">
                  <c:v>20.9</c:v>
                </c:pt>
                <c:pt idx="4">
                  <c:v>18.7</c:v>
                </c:pt>
                <c:pt idx="5">
                  <c:v>16.5</c:v>
                </c:pt>
                <c:pt idx="6">
                  <c:v>14.299999999999997</c:v>
                </c:pt>
                <c:pt idx="7">
                  <c:v>12.099999999999998</c:v>
                </c:pt>
                <c:pt idx="8">
                  <c:v>9.9</c:v>
                </c:pt>
                <c:pt idx="9">
                  <c:v>7.7000000000000011</c:v>
                </c:pt>
                <c:pt idx="10">
                  <c:v>5.4999999999999991</c:v>
                </c:pt>
                <c:pt idx="11">
                  <c:v>3.2999999999999967</c:v>
                </c:pt>
                <c:pt idx="12">
                  <c:v>1.0999999999999948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153-44D5-AD03-7178FD1B2482}"/>
            </c:ext>
          </c:extLst>
        </c:ser>
        <c:ser>
          <c:idx val="1"/>
          <c:order val="1"/>
          <c:tx>
            <c:strRef>
              <c:f>Transitoires!$I$175:$I$175</c:f>
              <c:strCache>
                <c:ptCount val="1"/>
                <c:pt idx="0">
                  <c:v>Qi</c:v>
                </c:pt>
              </c:strCache>
            </c:strRef>
          </c:tx>
          <c:spPr>
            <a:ln w="28800">
              <a:solidFill>
                <a:srgbClr val="FF420E"/>
              </a:solidFill>
              <a:round/>
            </a:ln>
          </c:spPr>
          <c:marker>
            <c:symbol val="circle"/>
            <c:size val="8"/>
            <c:spPr>
              <a:solidFill>
                <a:srgbClr val="FF420E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Transitoires!$B$177:$B$194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xVal>
          <c:yVal>
            <c:numRef>
              <c:f>Transitoires!$I$177:$I$194</c:f>
              <c:numCache>
                <c:formatCode>0.0</c:formatCode>
                <c:ptCount val="18"/>
                <c:pt idx="0">
                  <c:v>153.46858437937479</c:v>
                </c:pt>
                <c:pt idx="1">
                  <c:v>149.95734909126824</c:v>
                </c:pt>
                <c:pt idx="2">
                  <c:v>141.69512259550692</c:v>
                </c:pt>
                <c:pt idx="3">
                  <c:v>131.17314164751309</c:v>
                </c:pt>
                <c:pt idx="4">
                  <c:v>118.67331869734129</c:v>
                </c:pt>
                <c:pt idx="5">
                  <c:v>103.80035411893189</c:v>
                </c:pt>
                <c:pt idx="6">
                  <c:v>87.834088652725924</c:v>
                </c:pt>
                <c:pt idx="7">
                  <c:v>72.752004965484488</c:v>
                </c:pt>
                <c:pt idx="8">
                  <c:v>58.710236778298771</c:v>
                </c:pt>
                <c:pt idx="9">
                  <c:v>45.441643603137742</c:v>
                </c:pt>
                <c:pt idx="10">
                  <c:v>32.609832610319586</c:v>
                </c:pt>
                <c:pt idx="11">
                  <c:v>19.937822315825329</c:v>
                </c:pt>
                <c:pt idx="12">
                  <c:v>7.1842856540287849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153-44D5-AD03-7178FD1B2482}"/>
            </c:ext>
          </c:extLst>
        </c:ser>
        <c:ser>
          <c:idx val="2"/>
          <c:order val="2"/>
          <c:tx>
            <c:strRef>
              <c:f>Transitoires!$L$175:$L$175</c:f>
              <c:strCache>
                <c:ptCount val="1"/>
                <c:pt idx="0">
                  <c:v>Hi (mce)</c:v>
                </c:pt>
              </c:strCache>
            </c:strRef>
          </c:tx>
          <c:spPr>
            <a:ln w="28800">
              <a:solidFill>
                <a:srgbClr val="E3D200"/>
              </a:solidFill>
              <a:round/>
            </a:ln>
          </c:spPr>
          <c:marker>
            <c:symbol val="circle"/>
            <c:size val="8"/>
            <c:spPr>
              <a:solidFill>
                <a:srgbClr val="E3D2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Transitoires!$B$177:$B$194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xVal>
          <c:yVal>
            <c:numRef>
              <c:f>Transitoires!$L$177:$L$194</c:f>
              <c:numCache>
                <c:formatCode>0.0</c:formatCode>
                <c:ptCount val="18"/>
                <c:pt idx="0">
                  <c:v>200</c:v>
                </c:pt>
                <c:pt idx="1">
                  <c:v>215.06445866420509</c:v>
                </c:pt>
                <c:pt idx="2">
                  <c:v>220.38345618823865</c:v>
                </c:pt>
                <c:pt idx="3">
                  <c:v>224.75961570828548</c:v>
                </c:pt>
                <c:pt idx="4">
                  <c:v>228.86910771579721</c:v>
                </c:pt>
                <c:pt idx="5">
                  <c:v>234.94124440288883</c:v>
                </c:pt>
                <c:pt idx="6">
                  <c:v>233.55976062861635</c:v>
                </c:pt>
                <c:pt idx="7">
                  <c:v>231.14778746596068</c:v>
                </c:pt>
                <c:pt idx="8">
                  <c:v>229.09643403201787</c:v>
                </c:pt>
                <c:pt idx="9">
                  <c:v>227.83058937094972</c:v>
                </c:pt>
                <c:pt idx="10">
                  <c:v>227.22248182110988</c:v>
                </c:pt>
                <c:pt idx="11">
                  <c:v>227.14498706381704</c:v>
                </c:pt>
                <c:pt idx="12">
                  <c:v>227.57225917565748</c:v>
                </c:pt>
                <c:pt idx="13">
                  <c:v>203.25090287034726</c:v>
                </c:pt>
                <c:pt idx="14">
                  <c:v>196.74909712965274</c:v>
                </c:pt>
                <c:pt idx="15">
                  <c:v>203.25090287034726</c:v>
                </c:pt>
                <c:pt idx="16">
                  <c:v>196.74909712965274</c:v>
                </c:pt>
                <c:pt idx="17">
                  <c:v>203.25090287034726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153-44D5-AD03-7178FD1B2482}"/>
            </c:ext>
          </c:extLst>
        </c:ser>
        <c:ser>
          <c:idx val="3"/>
          <c:order val="3"/>
          <c:tx>
            <c:strRef>
              <c:f>Transitoires!$R$175:$R$175</c:f>
              <c:strCache>
                <c:ptCount val="1"/>
                <c:pt idx="0">
                  <c:v>n (tpm)</c:v>
                </c:pt>
              </c:strCache>
            </c:strRef>
          </c:tx>
          <c:spPr>
            <a:ln w="28800">
              <a:solidFill>
                <a:srgbClr val="72BF44"/>
              </a:solidFill>
              <a:round/>
            </a:ln>
          </c:spPr>
          <c:marker>
            <c:symbol val="circle"/>
            <c:size val="8"/>
            <c:spPr>
              <a:solidFill>
                <a:srgbClr val="72BF44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Transitoires!$B$177:$B$194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xVal>
          <c:yVal>
            <c:numRef>
              <c:f>Transitoires!$R$177:$R$194</c:f>
              <c:numCache>
                <c:formatCode>0.00</c:formatCode>
                <c:ptCount val="18"/>
                <c:pt idx="0" formatCode="0">
                  <c:v>200</c:v>
                </c:pt>
                <c:pt idx="1">
                  <c:v>208.19027474516253</c:v>
                </c:pt>
                <c:pt idx="2">
                  <c:v>215.95802884515135</c:v>
                </c:pt>
                <c:pt idx="3">
                  <c:v>223.07909044182381</c:v>
                </c:pt>
                <c:pt idx="4">
                  <c:v>229.35563809775638</c:v>
                </c:pt>
                <c:pt idx="5">
                  <c:v>234.7449992215634</c:v>
                </c:pt>
                <c:pt idx="6">
                  <c:v>239.04752577663072</c:v>
                </c:pt>
                <c:pt idx="7">
                  <c:v>242.50210964933567</c:v>
                </c:pt>
                <c:pt idx="8">
                  <c:v>245.05419750967872</c:v>
                </c:pt>
                <c:pt idx="9">
                  <c:v>246.93425018764384</c:v>
                </c:pt>
                <c:pt idx="10">
                  <c:v>248.22662670944459</c:v>
                </c:pt>
                <c:pt idx="11">
                  <c:v>248.9878237942952</c:v>
                </c:pt>
                <c:pt idx="12">
                  <c:v>249.25353663462388</c:v>
                </c:pt>
                <c:pt idx="13">
                  <c:v>249.25353663462388</c:v>
                </c:pt>
                <c:pt idx="14">
                  <c:v>249.25353663462388</c:v>
                </c:pt>
                <c:pt idx="15">
                  <c:v>249.25353663462388</c:v>
                </c:pt>
                <c:pt idx="16">
                  <c:v>249.25353663462388</c:v>
                </c:pt>
                <c:pt idx="17">
                  <c:v>249.25353663462388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153-44D5-AD03-7178FD1B2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294051"/>
        <c:axId val="80190859"/>
      </c:scatterChart>
      <c:valAx>
        <c:axId val="8929405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CA" sz="900" b="0" strike="noStrike" spc="-1">
                    <a:latin typeface="Arial"/>
                  </a:rPr>
                  <a:t>Pas de temps en 2*L/c</a:t>
                </a:r>
              </a:p>
            </c:rich>
          </c:tx>
          <c:layout>
            <c:manualLayout>
              <c:xMode val="edge"/>
              <c:yMode val="edge"/>
              <c:x val="0.31346923461730902"/>
              <c:y val="0.94648626817447501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80190859"/>
        <c:crosses val="autoZero"/>
        <c:crossBetween val="midCat"/>
      </c:valAx>
      <c:valAx>
        <c:axId val="8019085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.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89294051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72872041466308601"/>
          <c:y val="0.52794843388055201"/>
          <c:w val="0.15169872595553299"/>
          <c:h val="0.175463336019339"/>
        </c:manualLayout>
      </c:layout>
      <c:overlay val="1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fr-FR"/>
        </a:p>
      </c:txPr>
    </c:legend>
    <c:plotVisOnly val="1"/>
    <c:dispBlanksAs val="span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gif"/><Relationship Id="rId13" Type="http://schemas.openxmlformats.org/officeDocument/2006/relationships/image" Target="../media/image8.png"/><Relationship Id="rId3" Type="http://schemas.openxmlformats.org/officeDocument/2006/relationships/chart" Target="../charts/chart4.xml"/><Relationship Id="rId7" Type="http://schemas.openxmlformats.org/officeDocument/2006/relationships/image" Target="../media/image2.png"/><Relationship Id="rId12" Type="http://schemas.openxmlformats.org/officeDocument/2006/relationships/image" Target="../media/image7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image" Target="../media/image6.png"/><Relationship Id="rId5" Type="http://schemas.openxmlformats.org/officeDocument/2006/relationships/chart" Target="../charts/chart6.xml"/><Relationship Id="rId10" Type="http://schemas.openxmlformats.org/officeDocument/2006/relationships/image" Target="../media/image5.png"/><Relationship Id="rId4" Type="http://schemas.openxmlformats.org/officeDocument/2006/relationships/chart" Target="../charts/chart5.xml"/><Relationship Id="rId9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754560</xdr:colOff>
      <xdr:row>19</xdr:row>
      <xdr:rowOff>7200</xdr:rowOff>
    </xdr:from>
    <xdr:to>
      <xdr:col>19</xdr:col>
      <xdr:colOff>753863</xdr:colOff>
      <xdr:row>38</xdr:row>
      <xdr:rowOff>49657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739440</xdr:colOff>
      <xdr:row>39</xdr:row>
      <xdr:rowOff>51120</xdr:rowOff>
    </xdr:from>
    <xdr:to>
      <xdr:col>34</xdr:col>
      <xdr:colOff>677903</xdr:colOff>
      <xdr:row>96</xdr:row>
      <xdr:rowOff>37713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131160" y="7188480"/>
          <a:ext cx="20927520" cy="99720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5</xdr:col>
      <xdr:colOff>296333</xdr:colOff>
      <xdr:row>21</xdr:row>
      <xdr:rowOff>135467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233333" cy="42333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296333</xdr:colOff>
      <xdr:row>21</xdr:row>
      <xdr:rowOff>135467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233333" cy="42333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87840</xdr:colOff>
      <xdr:row>29</xdr:row>
      <xdr:rowOff>53640</xdr:rowOff>
    </xdr:from>
    <xdr:to>
      <xdr:col>12</xdr:col>
      <xdr:colOff>608400</xdr:colOff>
      <xdr:row>47</xdr:row>
      <xdr:rowOff>106858</xdr:rowOff>
    </xdr:to>
    <xdr:graphicFrame macro="">
      <xdr:nvGraphicFramePr>
        <xdr:cNvPr id="2" name="Chart 2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450000</xdr:colOff>
      <xdr:row>50</xdr:row>
      <xdr:rowOff>2160</xdr:rowOff>
    </xdr:from>
    <xdr:to>
      <xdr:col>16</xdr:col>
      <xdr:colOff>504422</xdr:colOff>
      <xdr:row>82</xdr:row>
      <xdr:rowOff>152280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502920</xdr:colOff>
      <xdr:row>85</xdr:row>
      <xdr:rowOff>173880</xdr:rowOff>
    </xdr:from>
    <xdr:to>
      <xdr:col>16</xdr:col>
      <xdr:colOff>131717</xdr:colOff>
      <xdr:row>118</xdr:row>
      <xdr:rowOff>161615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20</xdr:col>
      <xdr:colOff>648000</xdr:colOff>
      <xdr:row>202</xdr:row>
      <xdr:rowOff>100440</xdr:rowOff>
    </xdr:from>
    <xdr:to>
      <xdr:col>30</xdr:col>
      <xdr:colOff>468335</xdr:colOff>
      <xdr:row>232</xdr:row>
      <xdr:rowOff>1884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19</xdr:col>
      <xdr:colOff>562680</xdr:colOff>
      <xdr:row>151</xdr:row>
      <xdr:rowOff>20520</xdr:rowOff>
    </xdr:from>
    <xdr:to>
      <xdr:col>27</xdr:col>
      <xdr:colOff>153807</xdr:colOff>
      <xdr:row>168</xdr:row>
      <xdr:rowOff>169963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19</xdr:col>
      <xdr:colOff>534960</xdr:colOff>
      <xdr:row>174</xdr:row>
      <xdr:rowOff>106560</xdr:rowOff>
    </xdr:from>
    <xdr:to>
      <xdr:col>27</xdr:col>
      <xdr:colOff>131717</xdr:colOff>
      <xdr:row>194</xdr:row>
      <xdr:rowOff>142225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27</xdr:col>
      <xdr:colOff>722073</xdr:colOff>
      <xdr:row>172</xdr:row>
      <xdr:rowOff>134237</xdr:rowOff>
    </xdr:from>
    <xdr:to>
      <xdr:col>36</xdr:col>
      <xdr:colOff>87182</xdr:colOff>
      <xdr:row>202</xdr:row>
      <xdr:rowOff>18763</xdr:rowOff>
    </xdr:to>
    <xdr:pic>
      <xdr:nvPicPr>
        <xdr:cNvPr id="8" name="Image 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21761640" y="31240080"/>
          <a:ext cx="6304680" cy="53287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13</xdr:col>
      <xdr:colOff>56117</xdr:colOff>
      <xdr:row>29</xdr:row>
      <xdr:rowOff>47942</xdr:rowOff>
    </xdr:from>
    <xdr:to>
      <xdr:col>17</xdr:col>
      <xdr:colOff>553003</xdr:colOff>
      <xdr:row>48</xdr:row>
      <xdr:rowOff>116007</xdr:rowOff>
    </xdr:to>
    <xdr:pic>
      <xdr:nvPicPr>
        <xdr:cNvPr id="9" name="Image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10258200" y="5455440"/>
          <a:ext cx="3638160" cy="33991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15</xdr:col>
      <xdr:colOff>753418</xdr:colOff>
      <xdr:row>50</xdr:row>
      <xdr:rowOff>55123</xdr:rowOff>
    </xdr:from>
    <xdr:to>
      <xdr:col>29</xdr:col>
      <xdr:colOff>427655</xdr:colOff>
      <xdr:row>82</xdr:row>
      <xdr:rowOff>161255</xdr:rowOff>
    </xdr:to>
    <xdr:pic>
      <xdr:nvPicPr>
        <xdr:cNvPr id="10" name="Image 6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12551040" y="9187200"/>
          <a:ext cx="10459800" cy="57110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38073</xdr:colOff>
      <xdr:row>269</xdr:row>
      <xdr:rowOff>112680</xdr:rowOff>
    </xdr:from>
    <xdr:to>
      <xdr:col>25</xdr:col>
      <xdr:colOff>246197</xdr:colOff>
      <xdr:row>321</xdr:row>
      <xdr:rowOff>37353</xdr:rowOff>
    </xdr:to>
    <xdr:pic>
      <xdr:nvPicPr>
        <xdr:cNvPr id="11" name="Image 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803880" y="49977720"/>
          <a:ext cx="18943560" cy="90342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311</xdr:row>
      <xdr:rowOff>30265</xdr:rowOff>
    </xdr:from>
    <xdr:to>
      <xdr:col>25</xdr:col>
      <xdr:colOff>208123</xdr:colOff>
      <xdr:row>362</xdr:row>
      <xdr:rowOff>123902</xdr:rowOff>
    </xdr:to>
    <xdr:pic>
      <xdr:nvPicPr>
        <xdr:cNvPr id="12" name="Image 7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770040" y="57257280"/>
          <a:ext cx="18943560" cy="90342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364</xdr:row>
      <xdr:rowOff>30265</xdr:rowOff>
    </xdr:from>
    <xdr:to>
      <xdr:col>16</xdr:col>
      <xdr:colOff>105145</xdr:colOff>
      <xdr:row>415</xdr:row>
      <xdr:rowOff>39600</xdr:rowOff>
    </xdr:to>
    <xdr:pic>
      <xdr:nvPicPr>
        <xdr:cNvPr id="13" name="Image 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770040" y="66546000"/>
          <a:ext cx="11907000" cy="89467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10</xdr:col>
      <xdr:colOff>20117</xdr:colOff>
      <xdr:row>1</xdr:row>
      <xdr:rowOff>30178</xdr:rowOff>
    </xdr:from>
    <xdr:to>
      <xdr:col>14</xdr:col>
      <xdr:colOff>132523</xdr:colOff>
      <xdr:row>26</xdr:row>
      <xdr:rowOff>172757</xdr:rowOff>
    </xdr:to>
    <xdr:pic>
      <xdr:nvPicPr>
        <xdr:cNvPr id="14" name="Image 9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7799760" y="337320"/>
          <a:ext cx="3365280" cy="46666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5</xdr:col>
      <xdr:colOff>296333</xdr:colOff>
      <xdr:row>22</xdr:row>
      <xdr:rowOff>38100</xdr:rowOff>
    </xdr:to>
    <xdr:sp macro="" textlink="">
      <xdr:nvSpPr>
        <xdr:cNvPr id="2088" name="shapetype_202" hidden="1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233333" cy="42333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296333</xdr:colOff>
      <xdr:row>22</xdr:row>
      <xdr:rowOff>38100</xdr:rowOff>
    </xdr:to>
    <xdr:sp macro="" textlink="">
      <xdr:nvSpPr>
        <xdr:cNvPr id="2086" name="shapetype_202" hidden="1">
          <a:extLst>
            <a:ext uri="{FF2B5EF4-FFF2-40B4-BE49-F238E27FC236}">
              <a16:creationId xmlns:a16="http://schemas.microsoft.com/office/drawing/2014/main" id="{00000000-0008-0000-0100-00002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233333" cy="42333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296333</xdr:colOff>
      <xdr:row>22</xdr:row>
      <xdr:rowOff>38100</xdr:rowOff>
    </xdr:to>
    <xdr:sp macro="" textlink="">
      <xdr:nvSpPr>
        <xdr:cNvPr id="2084" name="shapetype_202" hidden="1">
          <a:extLst>
            <a:ext uri="{FF2B5EF4-FFF2-40B4-BE49-F238E27FC236}">
              <a16:creationId xmlns:a16="http://schemas.microsoft.com/office/drawing/2014/main" id="{00000000-0008-0000-0100-00002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233333" cy="42333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296333</xdr:colOff>
      <xdr:row>22</xdr:row>
      <xdr:rowOff>38100</xdr:rowOff>
    </xdr:to>
    <xdr:sp macro="" textlink="">
      <xdr:nvSpPr>
        <xdr:cNvPr id="2082" name="shapetype_202" hidden="1">
          <a:extLst>
            <a:ext uri="{FF2B5EF4-FFF2-40B4-BE49-F238E27FC236}">
              <a16:creationId xmlns:a16="http://schemas.microsoft.com/office/drawing/2014/main" id="{00000000-0008-0000-0100-00002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233333" cy="42333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296333</xdr:colOff>
      <xdr:row>22</xdr:row>
      <xdr:rowOff>38100</xdr:rowOff>
    </xdr:to>
    <xdr:sp macro="" textlink="">
      <xdr:nvSpPr>
        <xdr:cNvPr id="2080" name="shapetype_202" hidden="1">
          <a:extLst>
            <a:ext uri="{FF2B5EF4-FFF2-40B4-BE49-F238E27FC236}">
              <a16:creationId xmlns:a16="http://schemas.microsoft.com/office/drawing/2014/main" id="{00000000-0008-0000-0100-000020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233333" cy="42333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296333</xdr:colOff>
      <xdr:row>22</xdr:row>
      <xdr:rowOff>38100</xdr:rowOff>
    </xdr:to>
    <xdr:sp macro="" textlink="">
      <xdr:nvSpPr>
        <xdr:cNvPr id="2078" name="shapetype_202" hidden="1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233333" cy="42333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296333</xdr:colOff>
      <xdr:row>22</xdr:row>
      <xdr:rowOff>38100</xdr:rowOff>
    </xdr:to>
    <xdr:sp macro="" textlink="">
      <xdr:nvSpPr>
        <xdr:cNvPr id="2076" name="shapetype_202" hidden="1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233333" cy="42333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296333</xdr:colOff>
      <xdr:row>22</xdr:row>
      <xdr:rowOff>38100</xdr:rowOff>
    </xdr:to>
    <xdr:sp macro="" textlink="">
      <xdr:nvSpPr>
        <xdr:cNvPr id="2074" name="shapetype_202" hidden="1"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233333" cy="42333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296333</xdr:colOff>
      <xdr:row>22</xdr:row>
      <xdr:rowOff>38100</xdr:rowOff>
    </xdr:to>
    <xdr:sp macro="" textlink="">
      <xdr:nvSpPr>
        <xdr:cNvPr id="2072" name="shapetype_202" hidden="1">
          <a:extLst>
            <a:ext uri="{FF2B5EF4-FFF2-40B4-BE49-F238E27FC236}">
              <a16:creationId xmlns:a16="http://schemas.microsoft.com/office/drawing/2014/main" id="{00000000-0008-0000-0100-00001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233333" cy="42333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296333</xdr:colOff>
      <xdr:row>22</xdr:row>
      <xdr:rowOff>38100</xdr:rowOff>
    </xdr:to>
    <xdr:sp macro="" textlink="">
      <xdr:nvSpPr>
        <xdr:cNvPr id="2070" name="shapetype_202" hidden="1">
          <a:extLs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233333" cy="42333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296333</xdr:colOff>
      <xdr:row>22</xdr:row>
      <xdr:rowOff>38100</xdr:rowOff>
    </xdr:to>
    <xdr:sp macro="" textlink="">
      <xdr:nvSpPr>
        <xdr:cNvPr id="2068" name="shapetype_202" hidden="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233333" cy="42333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296333</xdr:colOff>
      <xdr:row>22</xdr:row>
      <xdr:rowOff>38100</xdr:rowOff>
    </xdr:to>
    <xdr:sp macro="" textlink="">
      <xdr:nvSpPr>
        <xdr:cNvPr id="2066" name="shapetype_202" hidden="1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233333" cy="42333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296333</xdr:colOff>
      <xdr:row>22</xdr:row>
      <xdr:rowOff>38100</xdr:rowOff>
    </xdr:to>
    <xdr:sp macro="" textlink="">
      <xdr:nvSpPr>
        <xdr:cNvPr id="2064" name="shapetype_202" hidden="1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233333" cy="42333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296333</xdr:colOff>
      <xdr:row>22</xdr:row>
      <xdr:rowOff>38100</xdr:rowOff>
    </xdr:to>
    <xdr:sp macro="" textlink="">
      <xdr:nvSpPr>
        <xdr:cNvPr id="2062" name="shapetype_202" hidden="1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233333" cy="42333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296333</xdr:colOff>
      <xdr:row>22</xdr:row>
      <xdr:rowOff>38100</xdr:rowOff>
    </xdr:to>
    <xdr:sp macro="" textlink="">
      <xdr:nvSpPr>
        <xdr:cNvPr id="2060" name="shapetype_202" hidden="1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233333" cy="42333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296333</xdr:colOff>
      <xdr:row>22</xdr:row>
      <xdr:rowOff>38100</xdr:rowOff>
    </xdr:to>
    <xdr:sp macro="" textlink="">
      <xdr:nvSpPr>
        <xdr:cNvPr id="2058" name="shapetype_202" hidden="1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233333" cy="42333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296333</xdr:colOff>
      <xdr:row>22</xdr:row>
      <xdr:rowOff>38100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233333" cy="42333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296333</xdr:colOff>
      <xdr:row>22</xdr:row>
      <xdr:rowOff>38100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233333" cy="42333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296333</xdr:colOff>
      <xdr:row>22</xdr:row>
      <xdr:rowOff>38100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233333" cy="42333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296333</xdr:colOff>
      <xdr:row>22</xdr:row>
      <xdr:rowOff>38100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233333" cy="42333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che\AppData\Roaming\Microsoft\AddIns\Interpolation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ctions"/>
    </sheetNames>
    <definedNames>
      <definedName name="Interpo"/>
      <definedName name="interpo2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97"/>
  <sheetViews>
    <sheetView tabSelected="1" zoomScale="75" zoomScaleNormal="75" workbookViewId="0"/>
  </sheetViews>
  <sheetFormatPr baseColWidth="10" defaultColWidth="8.9375" defaultRowHeight="14.35" x14ac:dyDescent="0.5"/>
  <cols>
    <col min="1" max="9" width="10.9375" customWidth="1"/>
    <col min="10" max="10" width="13.64453125" customWidth="1"/>
    <col min="11" max="1025" width="10.9375" customWidth="1"/>
  </cols>
  <sheetData>
    <row r="2" spans="1:12" x14ac:dyDescent="0.5">
      <c r="B2" s="1" t="s">
        <v>0</v>
      </c>
      <c r="C2" s="2">
        <v>4.2149999999999999</v>
      </c>
      <c r="D2" s="3" t="s">
        <v>1</v>
      </c>
    </row>
    <row r="3" spans="1:12" x14ac:dyDescent="0.5">
      <c r="B3" s="1" t="s">
        <v>2</v>
      </c>
      <c r="C3" s="2">
        <v>300</v>
      </c>
      <c r="D3" s="3" t="s">
        <v>1</v>
      </c>
    </row>
    <row r="4" spans="1:12" x14ac:dyDescent="0.5">
      <c r="B4" s="1" t="s">
        <v>3</v>
      </c>
      <c r="C4" s="2">
        <v>1000.1</v>
      </c>
      <c r="D4" s="2" t="s">
        <v>4</v>
      </c>
    </row>
    <row r="5" spans="1:12" x14ac:dyDescent="0.5">
      <c r="B5" s="1" t="s">
        <v>5</v>
      </c>
      <c r="C5" s="2">
        <v>9.8104999999999993</v>
      </c>
      <c r="D5" s="2" t="s">
        <v>6</v>
      </c>
    </row>
    <row r="6" spans="1:12" x14ac:dyDescent="0.5">
      <c r="B6" s="1" t="s">
        <v>7</v>
      </c>
      <c r="C6" s="2">
        <v>225</v>
      </c>
      <c r="D6" s="2" t="s">
        <v>8</v>
      </c>
    </row>
    <row r="9" spans="1:12" ht="23.7" x14ac:dyDescent="0.8">
      <c r="A9" s="4" t="s">
        <v>9</v>
      </c>
      <c r="B9" s="5" t="s">
        <v>10</v>
      </c>
      <c r="C9" s="4" t="s">
        <v>11</v>
      </c>
      <c r="D9" s="6" t="s">
        <v>12</v>
      </c>
      <c r="E9" s="6" t="s">
        <v>13</v>
      </c>
      <c r="F9" s="4" t="s">
        <v>14</v>
      </c>
      <c r="G9" s="4" t="s">
        <v>15</v>
      </c>
    </row>
    <row r="10" spans="1:12" x14ac:dyDescent="0.5">
      <c r="A10" s="7"/>
      <c r="B10" s="7"/>
      <c r="C10" s="7"/>
      <c r="D10" s="7"/>
      <c r="E10" s="7"/>
      <c r="F10" s="7"/>
      <c r="G10" s="7"/>
    </row>
    <row r="11" spans="1:12" ht="26.7" x14ac:dyDescent="1.05">
      <c r="A11" s="8">
        <f t="shared" ref="A11:A42" si="0">ntpm*D/SQRT(H)</f>
        <v>54.754456154271125</v>
      </c>
      <c r="B11" s="7">
        <v>14</v>
      </c>
      <c r="C11" s="9">
        <f>[1]!interpo2(B11,A11,Débit!A$1:AZ$38)</f>
        <v>0.38405117974625419</v>
      </c>
      <c r="D11" s="10">
        <f>[1]!interpo2(B11,A11,Rendement!A$1:AZ$38)</f>
        <v>0.90097754729802682</v>
      </c>
      <c r="E11" s="10">
        <f t="shared" ref="E11:E42" si="1">D11+0.0179</f>
        <v>0.91887754729802684</v>
      </c>
      <c r="F11" s="11">
        <f t="shared" ref="F11:F42" si="2">C11*D^2*SQRT(H)</f>
        <v>118.18024577115756</v>
      </c>
      <c r="G11" s="7">
        <f t="shared" ref="G11:G42" si="3">ρ*g*H*F11*E11</f>
        <v>319637961.75683254</v>
      </c>
      <c r="I11" s="12" t="s">
        <v>16</v>
      </c>
      <c r="J11" s="13" t="s">
        <v>13</v>
      </c>
      <c r="K11" s="14" t="s">
        <v>17</v>
      </c>
      <c r="L11" s="14"/>
    </row>
    <row r="12" spans="1:12" x14ac:dyDescent="0.5">
      <c r="A12" s="8">
        <f t="shared" si="0"/>
        <v>54.754456154271125</v>
      </c>
      <c r="B12" s="7">
        <v>14.25</v>
      </c>
      <c r="C12" s="9">
        <f>[1]!interpo2(B12,A12,Débit!A$1:AZ$38)</f>
        <v>0.39108330614348563</v>
      </c>
      <c r="D12" s="10">
        <f>[1]!interpo2(B12,A12,Rendement!A$1:AZ$38)</f>
        <v>0.90317959863483921</v>
      </c>
      <c r="E12" s="10">
        <f t="shared" si="1"/>
        <v>0.92107959863483924</v>
      </c>
      <c r="F12" s="11">
        <f t="shared" si="2"/>
        <v>120.34417201262293</v>
      </c>
      <c r="G12" s="7">
        <f t="shared" si="3"/>
        <v>326270681.74196881</v>
      </c>
      <c r="I12" s="14"/>
      <c r="J12" s="14"/>
      <c r="K12" s="14"/>
      <c r="L12" s="14"/>
    </row>
    <row r="13" spans="1:12" x14ac:dyDescent="0.5">
      <c r="A13" s="8">
        <f t="shared" si="0"/>
        <v>54.754456154271125</v>
      </c>
      <c r="B13" s="7">
        <v>14.5</v>
      </c>
      <c r="C13" s="9">
        <f>[1]!interpo2(B13,A13,Débit!A$1:AZ$38)</f>
        <v>0.39811543254071707</v>
      </c>
      <c r="D13" s="10">
        <f>[1]!interpo2(B13,A13,Rendement!A$1:AZ$38)</f>
        <v>0.9053816499716516</v>
      </c>
      <c r="E13" s="10">
        <f t="shared" si="1"/>
        <v>0.92328164997165163</v>
      </c>
      <c r="F13" s="11">
        <f t="shared" si="2"/>
        <v>122.50809825408831</v>
      </c>
      <c r="G13" s="7">
        <f t="shared" si="3"/>
        <v>332931453.20279121</v>
      </c>
      <c r="I13" s="14">
        <v>500000000</v>
      </c>
      <c r="J13" s="15">
        <f>[1]!Interpo(I13,G$11:G$97,E$11:E$97)</f>
        <v>0.94289437987300684</v>
      </c>
      <c r="K13" s="14">
        <v>30</v>
      </c>
      <c r="L13" s="15">
        <f>J13*K13/100</f>
        <v>0.28286831396190204</v>
      </c>
    </row>
    <row r="14" spans="1:12" x14ac:dyDescent="0.5">
      <c r="A14" s="8">
        <f t="shared" si="0"/>
        <v>54.754456154271125</v>
      </c>
      <c r="B14" s="7">
        <v>14.75</v>
      </c>
      <c r="C14" s="9">
        <f>[1]!interpo2(B14,A14,Débit!A$1:AZ$38)</f>
        <v>0.40514755893794852</v>
      </c>
      <c r="D14" s="10">
        <f>[1]!interpo2(B14,A14,Rendement!A$1:AZ$38)</f>
        <v>0.907583701308464</v>
      </c>
      <c r="E14" s="10">
        <f t="shared" si="1"/>
        <v>0.92548370130846402</v>
      </c>
      <c r="F14" s="11">
        <f t="shared" si="2"/>
        <v>124.6720244955537</v>
      </c>
      <c r="G14" s="7">
        <f t="shared" si="3"/>
        <v>339620276.13929975</v>
      </c>
      <c r="I14" s="14">
        <v>450000000</v>
      </c>
      <c r="J14" s="15">
        <f>[1]!Interpo(I14,G$11:G$97,E$11:E$97)</f>
        <v>0.95319797528769379</v>
      </c>
      <c r="K14" s="14">
        <v>40</v>
      </c>
      <c r="L14" s="15">
        <f>J14*K14/100</f>
        <v>0.38127919011507749</v>
      </c>
    </row>
    <row r="15" spans="1:12" x14ac:dyDescent="0.5">
      <c r="A15" s="8">
        <f t="shared" si="0"/>
        <v>54.754456154271125</v>
      </c>
      <c r="B15" s="7">
        <v>15</v>
      </c>
      <c r="C15" s="9">
        <f>[1]!interpo2(B15,A15,Débit!A$1:AZ$38)</f>
        <v>0.41217968533517996</v>
      </c>
      <c r="D15" s="10">
        <f>[1]!interpo2(B15,A15,Rendement!A$1:AZ$38)</f>
        <v>0.90978575264527639</v>
      </c>
      <c r="E15" s="10">
        <f t="shared" si="1"/>
        <v>0.92768575264527642</v>
      </c>
      <c r="F15" s="11">
        <f t="shared" si="2"/>
        <v>126.83595073701909</v>
      </c>
      <c r="G15" s="7">
        <f t="shared" si="3"/>
        <v>346337150.5514943</v>
      </c>
      <c r="I15" s="14">
        <v>400000000</v>
      </c>
      <c r="J15" s="15">
        <f>[1]!Interpo(I15,G$11:G$97,E$11:E$97)</f>
        <v>0.94328836638247104</v>
      </c>
      <c r="K15" s="14">
        <v>20</v>
      </c>
      <c r="L15" s="15">
        <f>J15*K15/100</f>
        <v>0.18865767327649421</v>
      </c>
    </row>
    <row r="16" spans="1:12" x14ac:dyDescent="0.5">
      <c r="A16" s="8">
        <f t="shared" si="0"/>
        <v>54.754456154271125</v>
      </c>
      <c r="B16" s="7">
        <v>15.25</v>
      </c>
      <c r="C16" s="9">
        <f>[1]!interpo2(B16,A16,Débit!A$1:AZ$38)</f>
        <v>0.4192118117324114</v>
      </c>
      <c r="D16" s="10">
        <f>[1]!interpo2(B16,A16,Rendement!A$1:AZ$38)</f>
        <v>0.91198780398208878</v>
      </c>
      <c r="E16" s="10">
        <f t="shared" si="1"/>
        <v>0.92988780398208881</v>
      </c>
      <c r="F16" s="11">
        <f t="shared" si="2"/>
        <v>128.99987697848445</v>
      </c>
      <c r="G16" s="7">
        <f t="shared" si="3"/>
        <v>353082076.43937486</v>
      </c>
      <c r="I16" s="14">
        <v>350000000</v>
      </c>
      <c r="J16" s="15">
        <f>[1]!Interpo(I16,G$11:G$97,E$11:E$97)</f>
        <v>0.9288815823191231</v>
      </c>
      <c r="K16" s="14">
        <v>10</v>
      </c>
      <c r="L16" s="15">
        <f>J16*K16/100</f>
        <v>9.2888158231912307E-2</v>
      </c>
    </row>
    <row r="17" spans="1:12" x14ac:dyDescent="0.5">
      <c r="A17" s="8">
        <f t="shared" si="0"/>
        <v>54.754456154271125</v>
      </c>
      <c r="B17" s="7">
        <v>15.5</v>
      </c>
      <c r="C17" s="9">
        <f>[1]!interpo2(B17,A17,Débit!A$1:AZ$38)</f>
        <v>0.42595315811862466</v>
      </c>
      <c r="D17" s="10">
        <f>[1]!interpo2(B17,A17,Rendement!A$1:AZ$38)</f>
        <v>0.91402779332325335</v>
      </c>
      <c r="E17" s="10">
        <f t="shared" si="1"/>
        <v>0.93192779332325337</v>
      </c>
      <c r="F17" s="11">
        <f t="shared" si="2"/>
        <v>131.07432438228511</v>
      </c>
      <c r="G17" s="7">
        <f t="shared" si="3"/>
        <v>359547038.59306228</v>
      </c>
      <c r="I17" s="14"/>
      <c r="J17" s="14"/>
      <c r="K17" s="14"/>
      <c r="L17" s="15"/>
    </row>
    <row r="18" spans="1:12" x14ac:dyDescent="0.5">
      <c r="A18" s="8">
        <f t="shared" si="0"/>
        <v>54.754456154271125</v>
      </c>
      <c r="B18" s="7">
        <v>15.75</v>
      </c>
      <c r="C18" s="9">
        <f>[1]!interpo2(B18,A18,Débit!A$1:AZ$38)</f>
        <v>0.43244835700916273</v>
      </c>
      <c r="D18" s="10">
        <f>[1]!interpo2(B18,A18,Rendement!A$1:AZ$38)</f>
        <v>0.91591454426242525</v>
      </c>
      <c r="E18" s="10">
        <f t="shared" si="1"/>
        <v>0.93381454426242527</v>
      </c>
      <c r="F18" s="11">
        <f t="shared" si="2"/>
        <v>133.07302726798773</v>
      </c>
      <c r="G18" s="7">
        <f t="shared" si="3"/>
        <v>365768662.86006659</v>
      </c>
      <c r="I18" s="16" t="s">
        <v>18</v>
      </c>
      <c r="J18" s="16"/>
      <c r="K18" s="16"/>
      <c r="L18" s="17">
        <f>SUM(L13:L17)</f>
        <v>0.94569333558538604</v>
      </c>
    </row>
    <row r="19" spans="1:12" x14ac:dyDescent="0.5">
      <c r="A19" s="8">
        <f t="shared" si="0"/>
        <v>54.754456154271125</v>
      </c>
      <c r="B19" s="7">
        <v>16</v>
      </c>
      <c r="C19" s="9">
        <f>[1]!interpo2(B19,A19,Débit!A$1:AZ$38)</f>
        <v>0.43867360432557312</v>
      </c>
      <c r="D19" s="10">
        <f>[1]!interpo2(B19,A19,Rendement!A$1:AZ$38)</f>
        <v>0.91764082782612444</v>
      </c>
      <c r="E19" s="10">
        <f t="shared" si="1"/>
        <v>0.93554082782612447</v>
      </c>
      <c r="F19" s="11">
        <f t="shared" si="2"/>
        <v>134.98866064353342</v>
      </c>
      <c r="G19" s="7">
        <f t="shared" si="3"/>
        <v>371719939.37482303</v>
      </c>
    </row>
    <row r="20" spans="1:12" x14ac:dyDescent="0.5">
      <c r="A20" s="8">
        <f t="shared" si="0"/>
        <v>54.754456154271125</v>
      </c>
      <c r="B20" s="7">
        <v>16.25</v>
      </c>
      <c r="C20" s="9">
        <f>[1]!interpo2(B20,A20,Débit!A$1:AZ$38)</f>
        <v>0.44446724460609272</v>
      </c>
      <c r="D20" s="10">
        <f>[1]!interpo2(B20,A20,Rendement!A$1:AZ$38)</f>
        <v>0.91918420870421491</v>
      </c>
      <c r="E20" s="10">
        <f t="shared" si="1"/>
        <v>0.93708420870421494</v>
      </c>
      <c r="F20" s="11">
        <f t="shared" si="2"/>
        <v>136.77147988318231</v>
      </c>
      <c r="G20" s="7">
        <f t="shared" si="3"/>
        <v>377250643.79227972</v>
      </c>
    </row>
    <row r="21" spans="1:12" x14ac:dyDescent="0.5">
      <c r="A21" s="8">
        <f t="shared" si="0"/>
        <v>54.754456154271125</v>
      </c>
      <c r="B21" s="7">
        <v>16.5</v>
      </c>
      <c r="C21" s="9">
        <f>[1]!interpo2(B21,A21,Débit!A$1:AZ$38)</f>
        <v>0.44969016694599057</v>
      </c>
      <c r="D21" s="10">
        <f>[1]!interpo2(B21,A21,Rendement!A$1:AZ$38)</f>
        <v>0.9205568005625745</v>
      </c>
      <c r="E21" s="10">
        <f t="shared" si="1"/>
        <v>0.93845680056257452</v>
      </c>
      <c r="F21" s="11">
        <f t="shared" si="2"/>
        <v>138.37867777326721</v>
      </c>
      <c r="G21" s="7">
        <f t="shared" si="3"/>
        <v>382242776.00585258</v>
      </c>
    </row>
    <row r="22" spans="1:12" x14ac:dyDescent="0.5">
      <c r="A22" s="8">
        <f t="shared" si="0"/>
        <v>54.754456154271125</v>
      </c>
      <c r="B22" s="7">
        <v>16.75</v>
      </c>
      <c r="C22" s="9">
        <f>[1]!interpo2(B22,A22,Débit!A$1:AZ$38)</f>
        <v>0.45461671737612874</v>
      </c>
      <c r="D22" s="10">
        <f>[1]!interpo2(B22,A22,Rendement!A$1:AZ$38)</f>
        <v>0.92187675830328863</v>
      </c>
      <c r="E22" s="10">
        <f t="shared" si="1"/>
        <v>0.93977675830328866</v>
      </c>
      <c r="F22" s="11">
        <f t="shared" si="2"/>
        <v>139.89467608636289</v>
      </c>
      <c r="G22" s="7">
        <f t="shared" si="3"/>
        <v>386973932.96152449</v>
      </c>
    </row>
    <row r="23" spans="1:12" x14ac:dyDescent="0.5">
      <c r="A23" s="8">
        <f t="shared" si="0"/>
        <v>54.754456154271125</v>
      </c>
      <c r="B23" s="7">
        <v>17</v>
      </c>
      <c r="C23" s="9">
        <f>[1]!interpo2(B23,A23,Débit!A$1:AZ$38)</f>
        <v>0.45998371296852486</v>
      </c>
      <c r="D23" s="10">
        <f>[1]!interpo2(B23,A23,Rendement!A$1:AZ$38)</f>
        <v>0.92331581594454581</v>
      </c>
      <c r="E23" s="10">
        <f t="shared" si="1"/>
        <v>0.94121581594454584</v>
      </c>
      <c r="F23" s="11">
        <f t="shared" si="2"/>
        <v>141.54620820398631</v>
      </c>
      <c r="G23" s="7">
        <f t="shared" si="3"/>
        <v>392141928.44564074</v>
      </c>
    </row>
    <row r="24" spans="1:12" x14ac:dyDescent="0.5">
      <c r="A24" s="8">
        <f t="shared" si="0"/>
        <v>54.754456154271125</v>
      </c>
      <c r="B24" s="7">
        <v>17.25</v>
      </c>
      <c r="C24" s="9">
        <f>[1]!interpo2(B24,A24,Débit!A$1:AZ$38)</f>
        <v>0.46621934081563626</v>
      </c>
      <c r="D24" s="10">
        <f>[1]!interpo2(B24,A24,Rendement!A$1:AZ$38)</f>
        <v>0.92491569545627927</v>
      </c>
      <c r="E24" s="10">
        <f t="shared" si="1"/>
        <v>0.9428156954562793</v>
      </c>
      <c r="F24" s="11">
        <f t="shared" si="2"/>
        <v>143.46503587689176</v>
      </c>
      <c r="G24" s="7">
        <f t="shared" si="3"/>
        <v>398133479.26020658</v>
      </c>
    </row>
    <row r="25" spans="1:12" x14ac:dyDescent="0.5">
      <c r="A25" s="8">
        <f t="shared" si="0"/>
        <v>54.754456154271125</v>
      </c>
      <c r="B25" s="7">
        <v>17.5</v>
      </c>
      <c r="C25" s="9">
        <f>[1]!interpo2(B25,A25,Débit!A$1:AZ$38)</f>
        <v>0.47312641280119982</v>
      </c>
      <c r="D25" s="10">
        <f>[1]!interpo2(B25,A25,Rendement!A$1:AZ$38)</f>
        <v>0.92659120721590915</v>
      </c>
      <c r="E25" s="10">
        <f t="shared" si="1"/>
        <v>0.94449120721590918</v>
      </c>
      <c r="F25" s="11">
        <f t="shared" si="2"/>
        <v>145.59048036934797</v>
      </c>
      <c r="G25" s="7">
        <f t="shared" si="3"/>
        <v>404749874.04106152</v>
      </c>
    </row>
    <row r="26" spans="1:12" x14ac:dyDescent="0.5">
      <c r="A26" s="8">
        <f t="shared" si="0"/>
        <v>54.754456154271125</v>
      </c>
      <c r="B26" s="7">
        <v>17.75</v>
      </c>
      <c r="C26" s="9">
        <f>[1]!interpo2(B26,A26,Débit!A$1:AZ$38)</f>
        <v>0.48035801309994508</v>
      </c>
      <c r="D26" s="10">
        <f>[1]!interpo2(B26,A26,Rendement!A$1:AZ$38)</f>
        <v>0.92825970367228949</v>
      </c>
      <c r="E26" s="10">
        <f t="shared" si="1"/>
        <v>0.94615970367228952</v>
      </c>
      <c r="F26" s="11">
        <f t="shared" si="2"/>
        <v>147.81578872848164</v>
      </c>
      <c r="G26" s="7">
        <f t="shared" si="3"/>
        <v>411662300.75647002</v>
      </c>
    </row>
    <row r="27" spans="1:12" x14ac:dyDescent="0.5">
      <c r="A27" s="8">
        <f t="shared" si="0"/>
        <v>54.754456154271125</v>
      </c>
      <c r="B27" s="7">
        <v>18</v>
      </c>
      <c r="C27" s="9">
        <f>[1]!interpo2(B27,A27,Débit!A$1:AZ$38)</f>
        <v>0.4876987537746903</v>
      </c>
      <c r="D27" s="10">
        <f>[1]!interpo2(B27,A27,Rendement!A$1:AZ$38)</f>
        <v>0.92987239199802485</v>
      </c>
      <c r="E27" s="10">
        <f t="shared" si="1"/>
        <v>0.94777239199802488</v>
      </c>
      <c r="F27" s="11">
        <f t="shared" si="2"/>
        <v>150.07468176887514</v>
      </c>
      <c r="G27" s="7">
        <f t="shared" si="3"/>
        <v>418665629.74129122</v>
      </c>
    </row>
    <row r="28" spans="1:12" x14ac:dyDescent="0.5">
      <c r="A28" s="8">
        <f t="shared" si="0"/>
        <v>54.754456154271125</v>
      </c>
      <c r="B28" s="7">
        <v>18.25</v>
      </c>
      <c r="C28" s="9">
        <f>[1]!interpo2(B28,A28,Débit!A$1:AZ$38)</f>
        <v>0.49504959273635268</v>
      </c>
      <c r="D28" s="10">
        <f>[1]!interpo2(B28,A28,Rendement!A$1:AZ$38)</f>
        <v>0.93138446655944596</v>
      </c>
      <c r="E28" s="10">
        <f t="shared" si="1"/>
        <v>0.94928446655944598</v>
      </c>
      <c r="F28" s="11">
        <f t="shared" si="2"/>
        <v>152.33668225455892</v>
      </c>
      <c r="G28" s="7">
        <f t="shared" si="3"/>
        <v>425653972.99183923</v>
      </c>
    </row>
    <row r="29" spans="1:12" x14ac:dyDescent="0.5">
      <c r="A29" s="8">
        <f t="shared" si="0"/>
        <v>54.754456154271125</v>
      </c>
      <c r="B29" s="7">
        <v>18.5</v>
      </c>
      <c r="C29" s="9">
        <f>[1]!interpo2(B29,A29,Débit!A$1:AZ$38)</f>
        <v>0.50234839360937744</v>
      </c>
      <c r="D29" s="10">
        <f>[1]!interpo2(B29,A29,Rendement!A$1:AZ$38)</f>
        <v>0.9328972117310379</v>
      </c>
      <c r="E29" s="10">
        <f t="shared" si="1"/>
        <v>0.95079721173103793</v>
      </c>
      <c r="F29" s="11">
        <f t="shared" si="2"/>
        <v>154.58266957733895</v>
      </c>
      <c r="G29" s="7">
        <f t="shared" si="3"/>
        <v>432617941.67300928</v>
      </c>
    </row>
    <row r="30" spans="1:12" x14ac:dyDescent="0.5">
      <c r="A30" s="8">
        <f t="shared" si="0"/>
        <v>54.754456154271125</v>
      </c>
      <c r="B30" s="7">
        <v>18.75</v>
      </c>
      <c r="C30" s="9">
        <f>[1]!interpo2(B30,A30,Débit!A$1:AZ$38)</f>
        <v>0.50954393035786238</v>
      </c>
      <c r="D30" s="10">
        <f>[1]!interpo2(B30,A30,Rendement!A$1:AZ$38)</f>
        <v>0.93432468810376712</v>
      </c>
      <c r="E30" s="10">
        <f t="shared" si="1"/>
        <v>0.95222468810376715</v>
      </c>
      <c r="F30" s="11">
        <f t="shared" si="2"/>
        <v>156.79688045921463</v>
      </c>
      <c r="G30" s="7">
        <f t="shared" si="3"/>
        <v>439473486.55252403</v>
      </c>
    </row>
    <row r="31" spans="1:12" x14ac:dyDescent="0.5">
      <c r="A31" s="8">
        <f t="shared" si="0"/>
        <v>54.754456154271125</v>
      </c>
      <c r="B31" s="7">
        <v>19</v>
      </c>
      <c r="C31" s="9">
        <f>[1]!interpo2(B31,A31,Débit!A$1:AZ$38)</f>
        <v>0.51668759370134976</v>
      </c>
      <c r="D31" s="10">
        <f>[1]!interpo2(B31,A31,Rendement!A$1:AZ$38)</f>
        <v>0.93510761780038265</v>
      </c>
      <c r="E31" s="10">
        <f t="shared" si="1"/>
        <v>0.95300761780038268</v>
      </c>
      <c r="F31" s="11">
        <f t="shared" si="2"/>
        <v>158.99512885464344</v>
      </c>
      <c r="G31" s="7">
        <f t="shared" si="3"/>
        <v>446001187.73691958</v>
      </c>
    </row>
    <row r="32" spans="1:12" x14ac:dyDescent="0.5">
      <c r="A32" s="8">
        <f t="shared" si="0"/>
        <v>54.754456154271125</v>
      </c>
      <c r="B32" s="7">
        <v>19.25</v>
      </c>
      <c r="C32" s="9">
        <f>[1]!interpo2(B32,A32,Débit!A$1:AZ$38)</f>
        <v>0.52376227101218908</v>
      </c>
      <c r="D32" s="10">
        <f>[1]!interpo2(B32,A32,Rendement!A$1:AZ$38)</f>
        <v>0.93540504025227766</v>
      </c>
      <c r="E32" s="10">
        <f t="shared" si="1"/>
        <v>0.95330504025227769</v>
      </c>
      <c r="F32" s="11">
        <f t="shared" si="2"/>
        <v>161.17214886509893</v>
      </c>
      <c r="G32" s="7">
        <f t="shared" si="3"/>
        <v>452249098.25913483</v>
      </c>
    </row>
    <row r="33" spans="1:7" x14ac:dyDescent="0.5">
      <c r="A33" s="8">
        <f t="shared" si="0"/>
        <v>54.754456154271125</v>
      </c>
      <c r="B33" s="7">
        <v>19.5</v>
      </c>
      <c r="C33" s="9">
        <f>[1]!interpo2(B33,A33,Débit!A$1:AZ$38)</f>
        <v>0.53049904719246821</v>
      </c>
      <c r="D33" s="10">
        <f>[1]!interpo2(B33,A33,Rendement!A$1:AZ$38)</f>
        <v>0.93530353530294863</v>
      </c>
      <c r="E33" s="10">
        <f t="shared" si="1"/>
        <v>0.95320353530294866</v>
      </c>
      <c r="F33" s="11">
        <f t="shared" si="2"/>
        <v>163.24518992493032</v>
      </c>
      <c r="G33" s="7">
        <f t="shared" si="3"/>
        <v>458017278.65192288</v>
      </c>
    </row>
    <row r="34" spans="1:7" x14ac:dyDescent="0.5">
      <c r="A34" s="8">
        <f t="shared" si="0"/>
        <v>54.754456154271125</v>
      </c>
      <c r="B34" s="7">
        <v>19.75</v>
      </c>
      <c r="C34" s="9">
        <f>[1]!interpo2(B34,A34,Débit!A$1:AZ$38)</f>
        <v>0.53687401507548116</v>
      </c>
      <c r="D34" s="10">
        <f>[1]!interpo2(B34,A34,Rendement!A$1:AZ$38)</f>
        <v>0.93506805640566137</v>
      </c>
      <c r="E34" s="10">
        <f t="shared" si="1"/>
        <v>0.9529680564056614</v>
      </c>
      <c r="F34" s="11">
        <f t="shared" si="2"/>
        <v>165.2068953197568</v>
      </c>
      <c r="G34" s="7">
        <f t="shared" si="3"/>
        <v>463406730.43212861</v>
      </c>
    </row>
    <row r="35" spans="1:7" x14ac:dyDescent="0.5">
      <c r="A35" s="8">
        <f t="shared" si="0"/>
        <v>54.754456154271125</v>
      </c>
      <c r="B35" s="7">
        <v>20</v>
      </c>
      <c r="C35" s="9">
        <f>[1]!interpo2(B35,A35,Débit!A$1:AZ$38)</f>
        <v>0.54299234462648549</v>
      </c>
      <c r="D35" s="10">
        <f>[1]!interpo2(B35,A35,Rendement!A$1:AZ$38)</f>
        <v>0.93465939410746035</v>
      </c>
      <c r="E35" s="10">
        <f t="shared" si="1"/>
        <v>0.95255939410746038</v>
      </c>
      <c r="F35" s="11">
        <f t="shared" si="2"/>
        <v>167.08962795587149</v>
      </c>
      <c r="G35" s="7">
        <f t="shared" si="3"/>
        <v>468486823.41727954</v>
      </c>
    </row>
    <row r="36" spans="1:7" x14ac:dyDescent="0.5">
      <c r="A36" s="8">
        <f t="shared" si="0"/>
        <v>54.754456154271125</v>
      </c>
      <c r="B36" s="7">
        <v>20.25</v>
      </c>
      <c r="C36" s="9">
        <f>[1]!interpo2(B36,A36,Débit!A$1:AZ$38)</f>
        <v>0.54886658102499042</v>
      </c>
      <c r="D36" s="10">
        <f>[1]!interpo2(B36,A36,Rendement!A$1:AZ$38)</f>
        <v>0.93411261259416478</v>
      </c>
      <c r="E36" s="10">
        <f t="shared" si="1"/>
        <v>0.95201261259416481</v>
      </c>
      <c r="F36" s="11">
        <f t="shared" si="2"/>
        <v>168.89724823645977</v>
      </c>
      <c r="G36" s="7">
        <f t="shared" si="3"/>
        <v>473283212.39458263</v>
      </c>
    </row>
    <row r="37" spans="1:7" x14ac:dyDescent="0.5">
      <c r="A37" s="8">
        <f t="shared" si="0"/>
        <v>54.754456154271125</v>
      </c>
      <c r="B37" s="7">
        <v>20.5</v>
      </c>
      <c r="C37" s="9">
        <f>[1]!interpo2(B37,A37,Débit!A$1:AZ$38)</f>
        <v>0.5543719190825408</v>
      </c>
      <c r="D37" s="10">
        <f>[1]!interpo2(B37,A37,Rendement!A$1:AZ$38)</f>
        <v>0.93339161913106217</v>
      </c>
      <c r="E37" s="10">
        <f t="shared" si="1"/>
        <v>0.95129161913106219</v>
      </c>
      <c r="F37" s="11">
        <f t="shared" si="2"/>
        <v>170.59135110349038</v>
      </c>
      <c r="G37" s="7">
        <f t="shared" si="3"/>
        <v>477668391.19603139</v>
      </c>
    </row>
    <row r="38" spans="1:7" x14ac:dyDescent="0.5">
      <c r="A38" s="8">
        <f t="shared" si="0"/>
        <v>54.754456154271125</v>
      </c>
      <c r="B38" s="7">
        <v>20.75</v>
      </c>
      <c r="C38" s="9">
        <f>[1]!interpo2(B38,A38,Débit!A$1:AZ$38)</f>
        <v>0.55936334156698519</v>
      </c>
      <c r="D38" s="10">
        <f>[1]!interpo2(B38,A38,Rendement!A$1:AZ$38)</f>
        <v>0.93234550835918717</v>
      </c>
      <c r="E38" s="10">
        <f t="shared" si="1"/>
        <v>0.9502455083591872</v>
      </c>
      <c r="F38" s="11">
        <f t="shared" si="2"/>
        <v>172.12731184796476</v>
      </c>
      <c r="G38" s="7">
        <f t="shared" si="3"/>
        <v>481439185.75169623</v>
      </c>
    </row>
    <row r="39" spans="1:7" x14ac:dyDescent="0.5">
      <c r="A39" s="8">
        <f t="shared" si="0"/>
        <v>54.754456154271125</v>
      </c>
      <c r="B39" s="7">
        <v>21</v>
      </c>
      <c r="C39" s="9">
        <f>[1]!interpo2(B39,A39,Débit!A$1:AZ$38)</f>
        <v>0.56407831851125334</v>
      </c>
      <c r="D39" s="10">
        <f>[1]!interpo2(B39,A39,Rendement!A$1:AZ$38)</f>
        <v>0.93102574683489459</v>
      </c>
      <c r="E39" s="10">
        <f t="shared" si="1"/>
        <v>0.94892574683489461</v>
      </c>
      <c r="F39" s="11">
        <f t="shared" si="2"/>
        <v>173.57820475876667</v>
      </c>
      <c r="G39" s="7">
        <f t="shared" si="3"/>
        <v>484823035.96256369</v>
      </c>
    </row>
    <row r="40" spans="1:7" x14ac:dyDescent="0.5">
      <c r="A40" s="8">
        <f t="shared" si="0"/>
        <v>54.754456154271125</v>
      </c>
      <c r="B40" s="7">
        <v>21.25</v>
      </c>
      <c r="C40" s="9">
        <f>[1]!interpo2(B40,A40,Débit!A$1:AZ$38)</f>
        <v>0.56875885230384871</v>
      </c>
      <c r="D40" s="10">
        <f>[1]!interpo2(B40,A40,Rendement!A$1:AZ$38)</f>
        <v>0.92961473953802976</v>
      </c>
      <c r="E40" s="10">
        <f t="shared" si="1"/>
        <v>0.94751473953802978</v>
      </c>
      <c r="F40" s="11">
        <f t="shared" si="2"/>
        <v>175.01849882143455</v>
      </c>
      <c r="G40" s="7">
        <f t="shared" si="3"/>
        <v>488119045.2727769</v>
      </c>
    </row>
    <row r="41" spans="1:7" x14ac:dyDescent="0.5">
      <c r="A41" s="8">
        <f t="shared" si="0"/>
        <v>54.754456154271125</v>
      </c>
      <c r="B41" s="7">
        <v>21.5</v>
      </c>
      <c r="C41" s="9">
        <f>[1]!interpo2(B41,A41,Débit!A$1:AZ$38)</f>
        <v>0.57350435998038596</v>
      </c>
      <c r="D41" s="10">
        <f>[1]!interpo2(B41,A41,Rendement!A$1:AZ$38)</f>
        <v>0.92824500229897067</v>
      </c>
      <c r="E41" s="10">
        <f t="shared" si="1"/>
        <v>0.94614500229897069</v>
      </c>
      <c r="F41" s="11">
        <f t="shared" si="2"/>
        <v>176.47878665050106</v>
      </c>
      <c r="G41" s="7">
        <f t="shared" si="3"/>
        <v>491480207.5341506</v>
      </c>
    </row>
    <row r="42" spans="1:7" x14ac:dyDescent="0.5">
      <c r="A42" s="8">
        <f t="shared" si="0"/>
        <v>54.754456154271125</v>
      </c>
      <c r="B42" s="7">
        <v>21.75</v>
      </c>
      <c r="C42" s="9">
        <f>[1]!interpo2(B42,A42,Débit!A$1:AZ$38)</f>
        <v>0.57831185317943012</v>
      </c>
      <c r="D42" s="10">
        <f>[1]!interpo2(B42,A42,Rendement!A$1:AZ$38)</f>
        <v>0.92695855045818343</v>
      </c>
      <c r="E42" s="10">
        <f t="shared" si="1"/>
        <v>0.94485855045818345</v>
      </c>
      <c r="F42" s="11">
        <f t="shared" si="2"/>
        <v>177.95814866725516</v>
      </c>
      <c r="G42" s="7">
        <f t="shared" si="3"/>
        <v>494926263.77692062</v>
      </c>
    </row>
    <row r="43" spans="1:7" x14ac:dyDescent="0.5">
      <c r="A43" s="8">
        <f t="shared" ref="A43:A74" si="4">ntpm*D/SQRT(H)</f>
        <v>54.754456154271125</v>
      </c>
      <c r="B43" s="7">
        <v>22</v>
      </c>
      <c r="C43" s="9">
        <f>[1]!interpo2(B43,A43,Débit!A$1:AZ$38)</f>
        <v>0.58309142991594376</v>
      </c>
      <c r="D43" s="10">
        <f>[1]!interpo2(B43,A43,Rendement!A$1:AZ$38)</f>
        <v>0.92567836882472576</v>
      </c>
      <c r="E43" s="10">
        <f t="shared" ref="E43:E74" si="5">D43+0.0179</f>
        <v>0.94357836882472579</v>
      </c>
      <c r="F43" s="11">
        <f t="shared" ref="F43:F74" si="6">C43*D^2*SQRT(H)</f>
        <v>179.42892022894256</v>
      </c>
      <c r="G43" s="7">
        <f t="shared" ref="G43:G74" si="7">ρ*g*H*F43*E43</f>
        <v>498340569.34146196</v>
      </c>
    </row>
    <row r="44" spans="1:7" x14ac:dyDescent="0.5">
      <c r="A44" s="8">
        <f t="shared" si="4"/>
        <v>54.754456154271125</v>
      </c>
      <c r="B44" s="7">
        <v>22.25</v>
      </c>
      <c r="C44" s="9">
        <f>[1]!interpo2(B44,A44,Débit!A$1:AZ$38)</f>
        <v>0.587799831511162</v>
      </c>
      <c r="D44" s="10">
        <f>[1]!interpo2(B44,A44,Rendement!A$1:AZ$38)</f>
        <v>0.92431820919612884</v>
      </c>
      <c r="E44" s="10">
        <f t="shared" si="5"/>
        <v>0.94221820919612886</v>
      </c>
      <c r="F44" s="11">
        <f t="shared" si="6"/>
        <v>180.87778977304825</v>
      </c>
      <c r="G44" s="7">
        <f t="shared" si="7"/>
        <v>501640462.68407702</v>
      </c>
    </row>
    <row r="45" spans="1:7" x14ac:dyDescent="0.5">
      <c r="A45" s="8">
        <f t="shared" si="4"/>
        <v>54.754456154271125</v>
      </c>
      <c r="B45" s="7">
        <v>22.5</v>
      </c>
      <c r="C45" s="9">
        <f>[1]!interpo2(B45,A45,Débit!A$1:AZ$38)</f>
        <v>0.59250405793698768</v>
      </c>
      <c r="D45" s="10">
        <f>[1]!interpo2(B45,A45,Rendement!A$1:AZ$38)</f>
        <v>0.92285454753188212</v>
      </c>
      <c r="E45" s="10">
        <f t="shared" si="5"/>
        <v>0.94075454753188215</v>
      </c>
      <c r="F45" s="11">
        <f t="shared" si="6"/>
        <v>182.32537453384646</v>
      </c>
      <c r="G45" s="7">
        <f t="shared" si="7"/>
        <v>504869650.86246639</v>
      </c>
    </row>
    <row r="46" spans="1:7" x14ac:dyDescent="0.5">
      <c r="A46" s="8">
        <f t="shared" si="4"/>
        <v>54.754456154271125</v>
      </c>
      <c r="B46" s="7">
        <v>22.75</v>
      </c>
      <c r="C46" s="9">
        <f>[1]!interpo2(B46,A46,Débit!A$1:AZ$38)</f>
        <v>0.59731669638924678</v>
      </c>
      <c r="D46" s="10">
        <f>[1]!interpo2(B46,A46,Rendement!A$1:AZ$38)</f>
        <v>0.92130171907774039</v>
      </c>
      <c r="E46" s="10">
        <f t="shared" si="5"/>
        <v>0.93920171907774042</v>
      </c>
      <c r="F46" s="11">
        <f t="shared" si="6"/>
        <v>183.80631984814414</v>
      </c>
      <c r="G46" s="7">
        <f t="shared" si="7"/>
        <v>508130358.31297487</v>
      </c>
    </row>
    <row r="47" spans="1:7" x14ac:dyDescent="0.5">
      <c r="A47" s="8">
        <f t="shared" si="4"/>
        <v>54.754456154271125</v>
      </c>
      <c r="B47" s="7">
        <v>23</v>
      </c>
      <c r="C47" s="9">
        <f>[1]!interpo2(B47,A47,Débit!A$1:AZ$38)</f>
        <v>0.60225224651695497</v>
      </c>
      <c r="D47" s="10">
        <f>[1]!interpo2(B47,A47,Rendement!A$1:AZ$38)</f>
        <v>0.91966046524171796</v>
      </c>
      <c r="E47" s="10">
        <f t="shared" si="5"/>
        <v>0.93756046524171799</v>
      </c>
      <c r="F47" s="11">
        <f t="shared" si="6"/>
        <v>185.32508754856835</v>
      </c>
      <c r="G47" s="7">
        <f t="shared" si="7"/>
        <v>511433679.09210193</v>
      </c>
    </row>
    <row r="48" spans="1:7" x14ac:dyDescent="0.5">
      <c r="A48" s="8">
        <f t="shared" si="4"/>
        <v>54.754456154271125</v>
      </c>
      <c r="B48" s="7">
        <v>23.25</v>
      </c>
      <c r="C48" s="9">
        <f>[1]!interpo2(B48,A48,Débit!A$1:AZ$38)</f>
        <v>0.60720807540325994</v>
      </c>
      <c r="D48" s="10">
        <f>[1]!interpo2(B48,A48,Rendement!A$1:AZ$38)</f>
        <v>0.91790727196348232</v>
      </c>
      <c r="E48" s="10">
        <f t="shared" si="5"/>
        <v>0.93580727196348235</v>
      </c>
      <c r="F48" s="11">
        <f t="shared" si="6"/>
        <v>186.85009542947182</v>
      </c>
      <c r="G48" s="7">
        <f t="shared" si="7"/>
        <v>514677951.56052446</v>
      </c>
    </row>
    <row r="49" spans="1:7" x14ac:dyDescent="0.5">
      <c r="A49" s="8">
        <f t="shared" si="4"/>
        <v>54.754456154271125</v>
      </c>
      <c r="B49" s="7">
        <v>23.5</v>
      </c>
      <c r="C49" s="9">
        <f>[1]!interpo2(B49,A49,Débit!A$1:AZ$38)</f>
        <v>0.61210643060604542</v>
      </c>
      <c r="D49" s="10">
        <f>[1]!interpo2(B49,A49,Rendement!A$1:AZ$38)</f>
        <v>0.91603161302837988</v>
      </c>
      <c r="E49" s="10">
        <f t="shared" si="5"/>
        <v>0.9339316130283799</v>
      </c>
      <c r="F49" s="11">
        <f t="shared" si="6"/>
        <v>188.35741750597759</v>
      </c>
      <c r="G49" s="7">
        <f t="shared" si="7"/>
        <v>517789963.06742996</v>
      </c>
    </row>
    <row r="50" spans="1:7" x14ac:dyDescent="0.5">
      <c r="A50" s="8">
        <f t="shared" si="4"/>
        <v>54.754456154271125</v>
      </c>
      <c r="B50" s="7">
        <v>23.75</v>
      </c>
      <c r="C50" s="9">
        <f>[1]!interpo2(B50,A50,Débit!A$1:AZ$38)</f>
        <v>0.61693460969539693</v>
      </c>
      <c r="D50" s="10">
        <f>[1]!interpo2(B50,A50,Rendement!A$1:AZ$38)</f>
        <v>0.9140584013349683</v>
      </c>
      <c r="E50" s="10">
        <f t="shared" si="5"/>
        <v>0.93195840133496832</v>
      </c>
      <c r="F50" s="11">
        <f t="shared" si="6"/>
        <v>189.84314498579869</v>
      </c>
      <c r="G50" s="7">
        <f t="shared" si="7"/>
        <v>520771575.46093357</v>
      </c>
    </row>
    <row r="51" spans="1:7" x14ac:dyDescent="0.5">
      <c r="A51" s="8">
        <f t="shared" si="4"/>
        <v>54.754456154271125</v>
      </c>
      <c r="B51" s="7">
        <v>24</v>
      </c>
      <c r="C51" s="9">
        <f>[1]!interpo2(B51,A51,Débit!A$1:AZ$38)</f>
        <v>0.62168031437083127</v>
      </c>
      <c r="D51" s="10">
        <f>[1]!interpo2(B51,A51,Rendement!A$1:AZ$38)</f>
        <v>0.91205280032303992</v>
      </c>
      <c r="E51" s="10">
        <f t="shared" si="5"/>
        <v>0.92995280032303995</v>
      </c>
      <c r="F51" s="11">
        <f t="shared" si="6"/>
        <v>191.30349343537441</v>
      </c>
      <c r="G51" s="7">
        <f t="shared" si="7"/>
        <v>523648219.85674906</v>
      </c>
    </row>
    <row r="52" spans="1:7" x14ac:dyDescent="0.5">
      <c r="A52" s="8">
        <f t="shared" si="4"/>
        <v>54.754456154271125</v>
      </c>
      <c r="B52" s="7">
        <v>24.25</v>
      </c>
      <c r="C52" s="9">
        <f>[1]!interpo2(B52,A52,Débit!A$1:AZ$38)</f>
        <v>0.6264260190462656</v>
      </c>
      <c r="D52" s="10">
        <f>[1]!interpo2(B52,A52,Rendement!A$1:AZ$38)</f>
        <v>0.91004719931111155</v>
      </c>
      <c r="E52" s="10">
        <f t="shared" si="5"/>
        <v>0.92794719931111158</v>
      </c>
      <c r="F52" s="11">
        <f t="shared" si="6"/>
        <v>192.7638418849501</v>
      </c>
      <c r="G52" s="7">
        <f t="shared" si="7"/>
        <v>526507622.28380901</v>
      </c>
    </row>
    <row r="53" spans="1:7" x14ac:dyDescent="0.5">
      <c r="A53" s="8">
        <f t="shared" si="4"/>
        <v>54.754456154271125</v>
      </c>
      <c r="B53" s="7">
        <v>24.5</v>
      </c>
      <c r="C53" s="9">
        <f>[1]!interpo2(B53,A53,Débit!A$1:AZ$38)</f>
        <v>0.63117172372169994</v>
      </c>
      <c r="D53" s="10">
        <f>[1]!interpo2(B53,A53,Rendement!A$1:AZ$38)</f>
        <v>0.90804159829918318</v>
      </c>
      <c r="E53" s="10">
        <f t="shared" si="5"/>
        <v>0.92594159829918321</v>
      </c>
      <c r="F53" s="11">
        <f t="shared" si="6"/>
        <v>194.22419033452582</v>
      </c>
      <c r="G53" s="7">
        <f t="shared" si="7"/>
        <v>529349782.74211365</v>
      </c>
    </row>
    <row r="54" spans="1:7" x14ac:dyDescent="0.5">
      <c r="A54" s="8">
        <f t="shared" si="4"/>
        <v>54.754456154271125</v>
      </c>
      <c r="B54" s="7">
        <v>24.75</v>
      </c>
      <c r="C54" s="9">
        <f>[1]!interpo2(B54,A54,Débit!A$1:AZ$38)</f>
        <v>0.63591742839713428</v>
      </c>
      <c r="D54" s="10">
        <f>[1]!interpo2(B54,A54,Rendement!A$1:AZ$38)</f>
        <v>0.90603599728725481</v>
      </c>
      <c r="E54" s="10">
        <f t="shared" si="5"/>
        <v>0.92393599728725484</v>
      </c>
      <c r="F54" s="11">
        <f t="shared" si="6"/>
        <v>195.68453878410151</v>
      </c>
      <c r="G54" s="7">
        <f t="shared" si="7"/>
        <v>532174701.23166299</v>
      </c>
    </row>
    <row r="55" spans="1:7" x14ac:dyDescent="0.5">
      <c r="A55" s="8">
        <f t="shared" si="4"/>
        <v>54.754456154271125</v>
      </c>
      <c r="B55" s="7">
        <v>25</v>
      </c>
      <c r="C55" s="9">
        <f>[1]!interpo2(B55,A55,Débit!A$1:AZ$38)</f>
        <v>0.64066313307256861</v>
      </c>
      <c r="D55" s="10">
        <f>[1]!interpo2(B55,A55,Rendement!A$1:AZ$38)</f>
        <v>0.90403039627532644</v>
      </c>
      <c r="E55" s="10">
        <f t="shared" si="5"/>
        <v>0.92193039627532647</v>
      </c>
      <c r="F55" s="11">
        <f t="shared" si="6"/>
        <v>197.1448872336772</v>
      </c>
      <c r="G55" s="7">
        <f t="shared" si="7"/>
        <v>534982377.75245684</v>
      </c>
    </row>
    <row r="56" spans="1:7" x14ac:dyDescent="0.5">
      <c r="A56" s="8">
        <f t="shared" si="4"/>
        <v>54.754456154271125</v>
      </c>
      <c r="B56" s="7">
        <v>25.25</v>
      </c>
      <c r="C56" s="9">
        <f>[1]!interpo2(B56,A56,Débit!A$1:AZ$38)</f>
        <v>0.64540883774800295</v>
      </c>
      <c r="D56" s="10">
        <f>[1]!interpo2(B56,A56,Rendement!A$1:AZ$38)</f>
        <v>0.90202479526339807</v>
      </c>
      <c r="E56" s="10">
        <f t="shared" si="5"/>
        <v>0.9199247952633981</v>
      </c>
      <c r="F56" s="11">
        <f t="shared" si="6"/>
        <v>198.60523568325291</v>
      </c>
      <c r="G56" s="7">
        <f t="shared" si="7"/>
        <v>537772812.30449533</v>
      </c>
    </row>
    <row r="57" spans="1:7" x14ac:dyDescent="0.5">
      <c r="A57" s="8">
        <f t="shared" si="4"/>
        <v>54.754456154271125</v>
      </c>
      <c r="B57" s="7">
        <v>25.5</v>
      </c>
      <c r="C57" s="9">
        <f>[1]!interpo2(B57,A57,Débit!A$1:AZ$38)</f>
        <v>0.65015454242343729</v>
      </c>
      <c r="D57" s="10">
        <f>[1]!interpo2(B57,A57,Rendement!A$1:AZ$38)</f>
        <v>0.9000191942514697</v>
      </c>
      <c r="E57" s="10">
        <f t="shared" si="5"/>
        <v>0.91791919425146973</v>
      </c>
      <c r="F57" s="11">
        <f t="shared" si="6"/>
        <v>200.0655841328286</v>
      </c>
      <c r="G57" s="7">
        <f t="shared" si="7"/>
        <v>540546004.88777852</v>
      </c>
    </row>
    <row r="58" spans="1:7" x14ac:dyDescent="0.5">
      <c r="A58" s="8">
        <f t="shared" si="4"/>
        <v>54.754456154271125</v>
      </c>
      <c r="B58" s="7">
        <v>25.75</v>
      </c>
      <c r="C58" s="9">
        <f>[1]!interpo2(B58,A58,Débit!A$1:AZ$38)</f>
        <v>0.65490024709887162</v>
      </c>
      <c r="D58" s="10">
        <f>[1]!interpo2(B58,A58,Rendement!A$1:AZ$38)</f>
        <v>0.89801359323954133</v>
      </c>
      <c r="E58" s="10">
        <f t="shared" si="5"/>
        <v>0.91591359323954136</v>
      </c>
      <c r="F58" s="11">
        <f t="shared" si="6"/>
        <v>201.52593258240432</v>
      </c>
      <c r="G58" s="7">
        <f t="shared" si="7"/>
        <v>543301955.50230634</v>
      </c>
    </row>
    <row r="59" spans="1:7" x14ac:dyDescent="0.5">
      <c r="A59" s="8">
        <f t="shared" si="4"/>
        <v>54.754456154271125</v>
      </c>
      <c r="B59" s="7">
        <v>26</v>
      </c>
      <c r="C59" s="9">
        <f>[1]!interpo2(B59,A59,Débit!A$1:AZ$38)</f>
        <v>0.65964595177430596</v>
      </c>
      <c r="D59" s="10">
        <f>[1]!interpo2(B59,A59,Rendement!A$1:AZ$38)</f>
        <v>0.89600799222761296</v>
      </c>
      <c r="E59" s="10">
        <f t="shared" si="5"/>
        <v>0.91390799222761299</v>
      </c>
      <c r="F59" s="11">
        <f t="shared" si="6"/>
        <v>202.98628103198001</v>
      </c>
      <c r="G59" s="7">
        <f t="shared" si="7"/>
        <v>546040664.14807868</v>
      </c>
    </row>
    <row r="60" spans="1:7" x14ac:dyDescent="0.5">
      <c r="A60" s="8">
        <f t="shared" si="4"/>
        <v>54.754456154271125</v>
      </c>
      <c r="B60" s="7">
        <v>26.25</v>
      </c>
      <c r="C60" s="9">
        <f>[1]!interpo2(B60,A60,Débit!A$1:AZ$38)</f>
        <v>0.6643916564497403</v>
      </c>
      <c r="D60" s="10">
        <f>[1]!interpo2(B60,A60,Rendement!A$1:AZ$38)</f>
        <v>0.89400239121568459</v>
      </c>
      <c r="E60" s="10">
        <f t="shared" si="5"/>
        <v>0.91190239121568462</v>
      </c>
      <c r="F60" s="11">
        <f t="shared" si="6"/>
        <v>204.4466294815557</v>
      </c>
      <c r="G60" s="7">
        <f t="shared" si="7"/>
        <v>548762130.82509565</v>
      </c>
    </row>
    <row r="61" spans="1:7" x14ac:dyDescent="0.5">
      <c r="A61" s="8">
        <f t="shared" si="4"/>
        <v>54.754456154271125</v>
      </c>
      <c r="B61" s="7">
        <v>26.5</v>
      </c>
      <c r="C61" s="9">
        <f>[1]!interpo2(B61,A61,Débit!A$1:AZ$38)</f>
        <v>0.66913736112517463</v>
      </c>
      <c r="D61" s="10">
        <f>[1]!interpo2(B61,A61,Rendement!A$1:AZ$38)</f>
        <v>0.89199679020375622</v>
      </c>
      <c r="E61" s="10">
        <f t="shared" si="5"/>
        <v>0.90989679020375624</v>
      </c>
      <c r="F61" s="11">
        <f t="shared" si="6"/>
        <v>205.90697793113142</v>
      </c>
      <c r="G61" s="7">
        <f t="shared" si="7"/>
        <v>551466355.53335738</v>
      </c>
    </row>
    <row r="62" spans="1:7" x14ac:dyDescent="0.5">
      <c r="A62" s="8">
        <f t="shared" si="4"/>
        <v>54.754456154271125</v>
      </c>
      <c r="B62" s="7">
        <v>26.75</v>
      </c>
      <c r="C62" s="9">
        <f>[1]!interpo2(B62,A62,Débit!A$1:AZ$38)</f>
        <v>0.67388306580060897</v>
      </c>
      <c r="D62" s="10">
        <f>[1]!interpo2(B62,A62,Rendement!A$1:AZ$38)</f>
        <v>0.88999118919182785</v>
      </c>
      <c r="E62" s="10">
        <f t="shared" si="5"/>
        <v>0.90789118919182787</v>
      </c>
      <c r="F62" s="11">
        <f t="shared" si="6"/>
        <v>207.36732638070711</v>
      </c>
      <c r="G62" s="7">
        <f t="shared" si="7"/>
        <v>554153338.27286363</v>
      </c>
    </row>
    <row r="63" spans="1:7" x14ac:dyDescent="0.5">
      <c r="A63" s="8">
        <f t="shared" si="4"/>
        <v>54.754456154271125</v>
      </c>
      <c r="B63" s="7">
        <v>27</v>
      </c>
      <c r="C63" s="9">
        <f>[1]!interpo2(B63,A63,Débit!A$1:AZ$38)</f>
        <v>0.67862877047604331</v>
      </c>
      <c r="D63" s="10">
        <f>[1]!interpo2(B63,A63,Rendement!A$1:AZ$38)</f>
        <v>0.88798558817989948</v>
      </c>
      <c r="E63" s="10">
        <f t="shared" si="5"/>
        <v>0.9058855881798995</v>
      </c>
      <c r="F63" s="11">
        <f t="shared" si="6"/>
        <v>208.82767483028283</v>
      </c>
      <c r="G63" s="7">
        <f t="shared" si="7"/>
        <v>556823079.04361463</v>
      </c>
    </row>
    <row r="64" spans="1:7" x14ac:dyDescent="0.5">
      <c r="A64" s="8">
        <f t="shared" si="4"/>
        <v>54.754456154271125</v>
      </c>
      <c r="B64" s="7">
        <v>27.25</v>
      </c>
      <c r="C64" s="9">
        <f>[1]!interpo2(B64,A64,Débit!A$1:AZ$38)</f>
        <v>0.68337447515147764</v>
      </c>
      <c r="D64" s="10">
        <f>[1]!interpo2(B64,A64,Rendement!A$1:AZ$38)</f>
        <v>0.88597998716797111</v>
      </c>
      <c r="E64" s="10">
        <f t="shared" si="5"/>
        <v>0.90387998716797113</v>
      </c>
      <c r="F64" s="11">
        <f t="shared" si="6"/>
        <v>210.28802327985852</v>
      </c>
      <c r="G64" s="7">
        <f t="shared" si="7"/>
        <v>559475577.84561014</v>
      </c>
    </row>
    <row r="65" spans="1:7" x14ac:dyDescent="0.5">
      <c r="A65" s="8">
        <f t="shared" si="4"/>
        <v>54.754456154271125</v>
      </c>
      <c r="B65" s="7">
        <v>27.5</v>
      </c>
      <c r="C65" s="9">
        <f>[1]!interpo2(B65,A65,Débit!A$1:AZ$38)</f>
        <v>0.68812017982691198</v>
      </c>
      <c r="D65" s="10">
        <f>[1]!interpo2(B65,A65,Rendement!A$1:AZ$38)</f>
        <v>0.88397438615604274</v>
      </c>
      <c r="E65" s="10">
        <f t="shared" si="5"/>
        <v>0.90187438615604276</v>
      </c>
      <c r="F65" s="11">
        <f t="shared" si="6"/>
        <v>211.74837172943421</v>
      </c>
      <c r="G65" s="7">
        <f t="shared" si="7"/>
        <v>562110834.67885029</v>
      </c>
    </row>
    <row r="66" spans="1:7" x14ac:dyDescent="0.5">
      <c r="A66" s="8">
        <f t="shared" si="4"/>
        <v>54.754456154271125</v>
      </c>
      <c r="B66" s="7">
        <v>27.75</v>
      </c>
      <c r="C66" s="9">
        <f>[1]!interpo2(B66,A66,Débit!A$1:AZ$38)</f>
        <v>0.69286588450234632</v>
      </c>
      <c r="D66" s="10">
        <f>[1]!interpo2(B66,A66,Rendement!A$1:AZ$38)</f>
        <v>0.88196878514411436</v>
      </c>
      <c r="E66" s="10">
        <f t="shared" si="5"/>
        <v>0.89986878514411439</v>
      </c>
      <c r="F66" s="11">
        <f t="shared" si="6"/>
        <v>213.20872017900993</v>
      </c>
      <c r="G66" s="7">
        <f t="shared" si="7"/>
        <v>564728849.54333508</v>
      </c>
    </row>
    <row r="67" spans="1:7" x14ac:dyDescent="0.5">
      <c r="A67" s="8">
        <f t="shared" si="4"/>
        <v>54.754456154271125</v>
      </c>
      <c r="B67" s="7">
        <v>28</v>
      </c>
      <c r="C67" s="9">
        <f>[1]!interpo2(B67,A67,Débit!A$1:AZ$38)</f>
        <v>0.69761158917778066</v>
      </c>
      <c r="D67" s="10">
        <f>[1]!interpo2(B67,A67,Rendement!A$1:AZ$38)</f>
        <v>0.87996318413218599</v>
      </c>
      <c r="E67" s="10">
        <f t="shared" si="5"/>
        <v>0.89786318413218602</v>
      </c>
      <c r="F67" s="11">
        <f t="shared" si="6"/>
        <v>214.66906862858562</v>
      </c>
      <c r="G67" s="7">
        <f t="shared" si="7"/>
        <v>567329622.4390645</v>
      </c>
    </row>
    <row r="68" spans="1:7" x14ac:dyDescent="0.5">
      <c r="A68" s="8">
        <f t="shared" si="4"/>
        <v>54.754456154271125</v>
      </c>
      <c r="B68" s="7">
        <v>28.25</v>
      </c>
      <c r="C68" s="9">
        <f>[1]!interpo2(B68,A68,Débit!A$1:AZ$38)</f>
        <v>0.70235729385321499</v>
      </c>
      <c r="D68" s="10">
        <f>[1]!interpo2(B68,A68,Rendement!A$1:AZ$38)</f>
        <v>0.87795758312025762</v>
      </c>
      <c r="E68" s="10">
        <f t="shared" si="5"/>
        <v>0.89585758312025765</v>
      </c>
      <c r="F68" s="11">
        <f t="shared" si="6"/>
        <v>216.12941707816134</v>
      </c>
      <c r="G68" s="7">
        <f t="shared" si="7"/>
        <v>569913153.36603844</v>
      </c>
    </row>
    <row r="69" spans="1:7" x14ac:dyDescent="0.5">
      <c r="A69" s="8">
        <f t="shared" si="4"/>
        <v>54.754456154271125</v>
      </c>
      <c r="B69" s="7">
        <v>28.5</v>
      </c>
      <c r="C69" s="9">
        <f>[1]!interpo2(B69,A69,Débit!A$1:AZ$38)</f>
        <v>0.70710299852864933</v>
      </c>
      <c r="D69" s="10">
        <f>[1]!interpo2(B69,A69,Rendement!A$1:AZ$38)</f>
        <v>0.87595198210832925</v>
      </c>
      <c r="E69" s="10">
        <f t="shared" si="5"/>
        <v>0.89385198210832928</v>
      </c>
      <c r="F69" s="11">
        <f t="shared" si="6"/>
        <v>217.58976552773703</v>
      </c>
      <c r="G69" s="7">
        <f t="shared" si="7"/>
        <v>572479442.32425702</v>
      </c>
    </row>
    <row r="70" spans="1:7" x14ac:dyDescent="0.5">
      <c r="A70" s="8">
        <f t="shared" si="4"/>
        <v>54.754456154271125</v>
      </c>
      <c r="B70" s="7">
        <v>28.75</v>
      </c>
      <c r="C70" s="9">
        <f>[1]!interpo2(B70,A70,Débit!A$1:AZ$38)</f>
        <v>0.71184870320408367</v>
      </c>
      <c r="D70" s="10">
        <f>[1]!interpo2(B70,A70,Rendement!A$1:AZ$38)</f>
        <v>0.87394638109640088</v>
      </c>
      <c r="E70" s="10">
        <f t="shared" si="5"/>
        <v>0.89184638109640091</v>
      </c>
      <c r="F70" s="11">
        <f t="shared" si="6"/>
        <v>219.05011397731275</v>
      </c>
      <c r="G70" s="7">
        <f t="shared" si="7"/>
        <v>575028489.31372046</v>
      </c>
    </row>
    <row r="71" spans="1:7" x14ac:dyDescent="0.5">
      <c r="A71" s="8">
        <f t="shared" si="4"/>
        <v>54.754456154271125</v>
      </c>
      <c r="B71" s="7">
        <v>29</v>
      </c>
      <c r="C71" s="9">
        <f>[1]!interpo2(B71,A71,Débit!A$1:AZ$38)</f>
        <v>0.716594407879518</v>
      </c>
      <c r="D71" s="10">
        <f>[1]!interpo2(B71,A71,Rendement!A$1:AZ$38)</f>
        <v>0.87194078008447251</v>
      </c>
      <c r="E71" s="10">
        <f t="shared" si="5"/>
        <v>0.88984078008447254</v>
      </c>
      <c r="F71" s="11">
        <f t="shared" si="6"/>
        <v>220.51046242688844</v>
      </c>
      <c r="G71" s="7">
        <f t="shared" si="7"/>
        <v>577560294.33442831</v>
      </c>
    </row>
    <row r="72" spans="1:7" x14ac:dyDescent="0.5">
      <c r="A72" s="8">
        <f t="shared" si="4"/>
        <v>54.754456154271125</v>
      </c>
      <c r="B72" s="7">
        <v>29.25</v>
      </c>
      <c r="C72" s="9">
        <f>[1]!interpo2(B72,A72,Débit!A$1:AZ$38)</f>
        <v>0.72134011255495234</v>
      </c>
      <c r="D72" s="10">
        <f>[1]!interpo2(B72,A72,Rendement!A$1:AZ$38)</f>
        <v>0.86993517907254414</v>
      </c>
      <c r="E72" s="10">
        <f t="shared" si="5"/>
        <v>0.88783517907254417</v>
      </c>
      <c r="F72" s="11">
        <f t="shared" si="6"/>
        <v>221.97081087646413</v>
      </c>
      <c r="G72" s="7">
        <f t="shared" si="7"/>
        <v>580074857.38638079</v>
      </c>
    </row>
    <row r="73" spans="1:7" x14ac:dyDescent="0.5">
      <c r="A73" s="8">
        <f t="shared" si="4"/>
        <v>54.754456154271125</v>
      </c>
      <c r="B73" s="7">
        <v>29.5</v>
      </c>
      <c r="C73" s="9">
        <f>[1]!interpo2(B73,A73,Débit!A$1:AZ$38)</f>
        <v>0.72608581723038668</v>
      </c>
      <c r="D73" s="10">
        <f>[1]!interpo2(B73,A73,Rendement!A$1:AZ$38)</f>
        <v>0.86792957806061577</v>
      </c>
      <c r="E73" s="10">
        <f t="shared" si="5"/>
        <v>0.8858295780606158</v>
      </c>
      <c r="F73" s="11">
        <f t="shared" si="6"/>
        <v>223.43115932603985</v>
      </c>
      <c r="G73" s="7">
        <f t="shared" si="7"/>
        <v>582572178.46957803</v>
      </c>
    </row>
    <row r="74" spans="1:7" x14ac:dyDescent="0.5">
      <c r="A74" s="8">
        <f t="shared" si="4"/>
        <v>54.754456154271125</v>
      </c>
      <c r="B74" s="7">
        <v>29.75</v>
      </c>
      <c r="C74" s="9">
        <f>[1]!interpo2(B74,A74,Débit!A$1:AZ$38)</f>
        <v>0.73083152190582101</v>
      </c>
      <c r="D74" s="10">
        <f>[1]!interpo2(B74,A74,Rendement!A$1:AZ$38)</f>
        <v>0.8659239770486874</v>
      </c>
      <c r="E74" s="10">
        <f t="shared" si="5"/>
        <v>0.88382397704868743</v>
      </c>
      <c r="F74" s="11">
        <f t="shared" si="6"/>
        <v>224.89150777561554</v>
      </c>
      <c r="G74" s="7">
        <f t="shared" si="7"/>
        <v>585052257.58401978</v>
      </c>
    </row>
    <row r="75" spans="1:7" x14ac:dyDescent="0.5">
      <c r="A75" s="8">
        <f t="shared" ref="A75:A97" si="8">ntpm*D/SQRT(H)</f>
        <v>54.754456154271125</v>
      </c>
      <c r="B75" s="7">
        <v>30</v>
      </c>
      <c r="C75" s="9">
        <f>[1]!interpo2(B75,A75,Débit!A$1:AZ$38)</f>
        <v>0.73557722658125535</v>
      </c>
      <c r="D75" s="10">
        <f>[1]!interpo2(B75,A75,Rendement!A$1:AZ$38)</f>
        <v>0.86391837603675903</v>
      </c>
      <c r="E75" s="10">
        <f t="shared" ref="E75:E106" si="9">D75+0.0179</f>
        <v>0.88181837603675906</v>
      </c>
      <c r="F75" s="11">
        <f t="shared" ref="F75:F97" si="10">C75*D^2*SQRT(H)</f>
        <v>226.35185622519126</v>
      </c>
      <c r="G75" s="7">
        <f t="shared" ref="G75:G106" si="11">ρ*g*H*F75*E75</f>
        <v>587515094.72970629</v>
      </c>
    </row>
    <row r="76" spans="1:7" x14ac:dyDescent="0.5">
      <c r="A76" s="8">
        <f t="shared" si="8"/>
        <v>54.754456154271125</v>
      </c>
      <c r="B76" s="7">
        <v>30.25</v>
      </c>
      <c r="C76" s="9">
        <f>[1]!interpo2(B76,A76,Débit!A$1:AZ$38)</f>
        <v>0.74032293125668969</v>
      </c>
      <c r="D76" s="10">
        <f>[1]!interpo2(B76,A76,Rendement!A$1:AZ$38)</f>
        <v>0.86191277502483066</v>
      </c>
      <c r="E76" s="10">
        <f t="shared" si="9"/>
        <v>0.87981277502483068</v>
      </c>
      <c r="F76" s="11">
        <f t="shared" si="10"/>
        <v>227.81220467476695</v>
      </c>
      <c r="G76" s="7">
        <f t="shared" si="11"/>
        <v>589960689.90663719</v>
      </c>
    </row>
    <row r="77" spans="1:7" x14ac:dyDescent="0.5">
      <c r="A77" s="8">
        <f t="shared" si="8"/>
        <v>54.754456154271125</v>
      </c>
      <c r="B77" s="7">
        <v>30.5</v>
      </c>
      <c r="C77" s="9">
        <f>[1]!interpo2(B77,A77,Débit!A$1:AZ$38)</f>
        <v>0.74506863593212402</v>
      </c>
      <c r="D77" s="10">
        <f>[1]!interpo2(B77,A77,Rendement!A$1:AZ$38)</f>
        <v>0.85990717401290229</v>
      </c>
      <c r="E77" s="10">
        <f t="shared" si="9"/>
        <v>0.87780717401290231</v>
      </c>
      <c r="F77" s="11">
        <f t="shared" si="10"/>
        <v>229.27255312434264</v>
      </c>
      <c r="G77" s="7">
        <f t="shared" si="11"/>
        <v>592389043.11481285</v>
      </c>
    </row>
    <row r="78" spans="1:7" x14ac:dyDescent="0.5">
      <c r="A78" s="8">
        <f t="shared" si="8"/>
        <v>54.754456154271125</v>
      </c>
      <c r="B78" s="7">
        <v>30.75</v>
      </c>
      <c r="C78" s="9">
        <f>[1]!interpo2(B78,A78,Débit!A$1:AZ$38)</f>
        <v>0.74981434060755836</v>
      </c>
      <c r="D78" s="10">
        <f>[1]!interpo2(B78,A78,Rendement!A$1:AZ$38)</f>
        <v>0.85790157300097392</v>
      </c>
      <c r="E78" s="10">
        <f t="shared" si="9"/>
        <v>0.87580157300097394</v>
      </c>
      <c r="F78" s="11">
        <f t="shared" si="10"/>
        <v>230.73290157391835</v>
      </c>
      <c r="G78" s="7">
        <f t="shared" si="11"/>
        <v>594800154.35423326</v>
      </c>
    </row>
    <row r="79" spans="1:7" x14ac:dyDescent="0.5">
      <c r="A79" s="8">
        <f t="shared" si="8"/>
        <v>54.754456154271125</v>
      </c>
      <c r="B79" s="7">
        <v>31</v>
      </c>
      <c r="C79" s="9">
        <f>[1]!interpo2(B79,A79,Débit!A$1:AZ$38)</f>
        <v>0.7545600452829927</v>
      </c>
      <c r="D79" s="10">
        <f>[1]!interpo2(B79,A79,Rendement!A$1:AZ$38)</f>
        <v>0.85589597198904555</v>
      </c>
      <c r="E79" s="10">
        <f t="shared" si="9"/>
        <v>0.87379597198904557</v>
      </c>
      <c r="F79" s="11">
        <f t="shared" si="10"/>
        <v>232.19325002349404</v>
      </c>
      <c r="G79" s="7">
        <f t="shared" si="11"/>
        <v>597194023.62489808</v>
      </c>
    </row>
    <row r="80" spans="1:7" x14ac:dyDescent="0.5">
      <c r="A80" s="8">
        <f t="shared" si="8"/>
        <v>54.754456154271125</v>
      </c>
      <c r="B80" s="7">
        <v>31.25</v>
      </c>
      <c r="C80" s="9">
        <f>[1]!interpo2(B80,A80,Débit!A$1:AZ$38)</f>
        <v>0.75930574995842703</v>
      </c>
      <c r="D80" s="10">
        <f>[1]!interpo2(B80,A80,Rendement!A$1:AZ$38)</f>
        <v>0.85389037097711717</v>
      </c>
      <c r="E80" s="10">
        <f t="shared" si="9"/>
        <v>0.8717903709771172</v>
      </c>
      <c r="F80" s="11">
        <f t="shared" si="10"/>
        <v>233.65359847306976</v>
      </c>
      <c r="G80" s="7">
        <f t="shared" si="11"/>
        <v>599570650.92680752</v>
      </c>
    </row>
    <row r="81" spans="1:7" x14ac:dyDescent="0.5">
      <c r="A81" s="8">
        <f t="shared" si="8"/>
        <v>54.754456154271125</v>
      </c>
      <c r="B81" s="7">
        <v>31.5</v>
      </c>
      <c r="C81" s="9">
        <f>[1]!interpo2(B81,A81,Débit!A$1:AZ$38)</f>
        <v>0.76405145463386137</v>
      </c>
      <c r="D81" s="10">
        <f>[1]!interpo2(B81,A81,Rendement!A$1:AZ$38)</f>
        <v>0.8518847699651888</v>
      </c>
      <c r="E81" s="10">
        <f t="shared" si="9"/>
        <v>0.86978476996518883</v>
      </c>
      <c r="F81" s="11">
        <f t="shared" si="10"/>
        <v>235.11394692264545</v>
      </c>
      <c r="G81" s="7">
        <f t="shared" si="11"/>
        <v>601930036.25996172</v>
      </c>
    </row>
    <row r="82" spans="1:7" x14ac:dyDescent="0.5">
      <c r="A82" s="8">
        <f t="shared" si="8"/>
        <v>54.754456154271125</v>
      </c>
      <c r="B82" s="7">
        <v>31.75</v>
      </c>
      <c r="C82" s="9">
        <f>[1]!interpo2(B82,A82,Débit!A$1:AZ$38)</f>
        <v>0.76879715930929571</v>
      </c>
      <c r="D82" s="10">
        <f>[1]!interpo2(B82,A82,Rendement!A$1:AZ$38)</f>
        <v>0.84987916895326043</v>
      </c>
      <c r="E82" s="10">
        <f t="shared" si="9"/>
        <v>0.86777916895326046</v>
      </c>
      <c r="F82" s="11">
        <f t="shared" si="10"/>
        <v>236.57429537222114</v>
      </c>
      <c r="G82" s="7">
        <f t="shared" si="11"/>
        <v>604272179.62436044</v>
      </c>
    </row>
    <row r="83" spans="1:7" x14ac:dyDescent="0.5">
      <c r="A83" s="8">
        <f t="shared" si="8"/>
        <v>54.754456154271125</v>
      </c>
      <c r="B83" s="7">
        <v>32</v>
      </c>
      <c r="C83" s="9">
        <f>[1]!interpo2(B83,A83,Débit!A$1:AZ$38)</f>
        <v>0.77354286398473004</v>
      </c>
      <c r="D83" s="10">
        <f>[1]!interpo2(B83,A83,Rendement!A$1:AZ$38)</f>
        <v>0.84787356794133206</v>
      </c>
      <c r="E83" s="10">
        <f t="shared" si="9"/>
        <v>0.86577356794133209</v>
      </c>
      <c r="F83" s="11">
        <f t="shared" si="10"/>
        <v>238.03464382179686</v>
      </c>
      <c r="G83" s="7">
        <f t="shared" si="11"/>
        <v>606597081.02000391</v>
      </c>
    </row>
    <row r="84" spans="1:7" x14ac:dyDescent="0.5">
      <c r="A84" s="8">
        <f t="shared" si="8"/>
        <v>54.754456154271125</v>
      </c>
      <c r="B84" s="7">
        <v>32.25</v>
      </c>
      <c r="C84" s="9">
        <f>[1]!interpo2(B84,A84,Débit!A$1:AZ$38)</f>
        <v>0.77828856866016438</v>
      </c>
      <c r="D84" s="10">
        <f>[1]!interpo2(B84,A84,Rendement!A$1:AZ$38)</f>
        <v>0.84586796692940369</v>
      </c>
      <c r="E84" s="10">
        <f t="shared" si="9"/>
        <v>0.86376796692940372</v>
      </c>
      <c r="F84" s="11">
        <f t="shared" si="10"/>
        <v>239.49499227137255</v>
      </c>
      <c r="G84" s="7">
        <f t="shared" si="11"/>
        <v>608904740.4468919</v>
      </c>
    </row>
    <row r="85" spans="1:7" x14ac:dyDescent="0.5">
      <c r="A85" s="8">
        <f t="shared" si="8"/>
        <v>54.754456154271125</v>
      </c>
      <c r="B85" s="7">
        <v>32.5</v>
      </c>
      <c r="C85" s="9">
        <f>[1]!interpo2(B85,A85,Débit!A$1:AZ$38)</f>
        <v>0.78303427333559872</v>
      </c>
      <c r="D85" s="10">
        <f>[1]!interpo2(B85,A85,Rendement!A$1:AZ$38)</f>
        <v>0.84386236591747532</v>
      </c>
      <c r="E85" s="10">
        <f t="shared" si="9"/>
        <v>0.86176236591747535</v>
      </c>
      <c r="F85" s="11">
        <f t="shared" si="10"/>
        <v>240.95534072094827</v>
      </c>
      <c r="G85" s="7">
        <f t="shared" si="11"/>
        <v>611195157.90502465</v>
      </c>
    </row>
    <row r="86" spans="1:7" x14ac:dyDescent="0.5">
      <c r="A86" s="8">
        <f t="shared" si="8"/>
        <v>54.754456154271125</v>
      </c>
      <c r="B86" s="7">
        <v>32.75</v>
      </c>
      <c r="C86" s="9">
        <f>[1]!interpo2(B86,A86,Débit!A$1:AZ$38)</f>
        <v>0.78777997801103306</v>
      </c>
      <c r="D86" s="10">
        <f>[1]!interpo2(B86,A86,Rendement!A$1:AZ$38)</f>
        <v>0.84185676490554695</v>
      </c>
      <c r="E86" s="10">
        <f t="shared" si="9"/>
        <v>0.85975676490554698</v>
      </c>
      <c r="F86" s="11">
        <f t="shared" si="10"/>
        <v>242.41568917052396</v>
      </c>
      <c r="G86" s="7">
        <f t="shared" si="11"/>
        <v>613468333.39440191</v>
      </c>
    </row>
    <row r="87" spans="1:7" x14ac:dyDescent="0.5">
      <c r="A87" s="8">
        <f t="shared" si="8"/>
        <v>54.754456154271125</v>
      </c>
      <c r="B87" s="7">
        <v>33</v>
      </c>
      <c r="C87" s="9">
        <f>[1]!interpo2(B87,A87,Débit!A$1:AZ$38)</f>
        <v>0.79252568268646739</v>
      </c>
      <c r="D87" s="10">
        <f>[1]!interpo2(B87,A87,Rendement!A$1:AZ$38)</f>
        <v>0.83985116389361858</v>
      </c>
      <c r="E87" s="10">
        <f t="shared" si="9"/>
        <v>0.85775116389361861</v>
      </c>
      <c r="F87" s="11">
        <f t="shared" si="10"/>
        <v>243.87603762009965</v>
      </c>
      <c r="G87" s="7">
        <f t="shared" si="11"/>
        <v>615724266.9150238</v>
      </c>
    </row>
    <row r="88" spans="1:7" x14ac:dyDescent="0.5">
      <c r="A88" s="8">
        <f t="shared" si="8"/>
        <v>54.754456154271125</v>
      </c>
      <c r="B88" s="7">
        <v>33.25</v>
      </c>
      <c r="C88" s="9">
        <f>[1]!interpo2(B88,A88,Débit!A$1:AZ$38)</f>
        <v>0.79727138736190173</v>
      </c>
      <c r="D88" s="10">
        <f>[1]!interpo2(B88,A88,Rendement!A$1:AZ$38)</f>
        <v>0.83784556288169021</v>
      </c>
      <c r="E88" s="10">
        <f t="shared" si="9"/>
        <v>0.85574556288169024</v>
      </c>
      <c r="F88" s="11">
        <f t="shared" si="10"/>
        <v>245.33638606967537</v>
      </c>
      <c r="G88" s="7">
        <f t="shared" si="11"/>
        <v>617962958.46689034</v>
      </c>
    </row>
    <row r="89" spans="1:7" x14ac:dyDescent="0.5">
      <c r="A89" s="8">
        <f t="shared" si="8"/>
        <v>54.754456154271125</v>
      </c>
      <c r="B89" s="7">
        <v>33.5</v>
      </c>
      <c r="C89" s="9">
        <f>[1]!interpo2(B89,A89,Débit!A$1:AZ$38)</f>
        <v>0.80201709203733607</v>
      </c>
      <c r="D89" s="10">
        <f>[1]!interpo2(B89,A89,Rendement!A$1:AZ$38)</f>
        <v>0.83583996186976184</v>
      </c>
      <c r="E89" s="10">
        <f t="shared" si="9"/>
        <v>0.85373996186976187</v>
      </c>
      <c r="F89" s="11">
        <f t="shared" si="10"/>
        <v>246.79673451925106</v>
      </c>
      <c r="G89" s="7">
        <f t="shared" si="11"/>
        <v>620184408.0500015</v>
      </c>
    </row>
    <row r="90" spans="1:7" x14ac:dyDescent="0.5">
      <c r="A90" s="8">
        <f t="shared" si="8"/>
        <v>54.754456154271125</v>
      </c>
      <c r="B90" s="7">
        <v>33.75</v>
      </c>
      <c r="C90" s="9">
        <f>[1]!interpo2(B90,A90,Débit!A$1:AZ$38)</f>
        <v>0.8067627967127704</v>
      </c>
      <c r="D90" s="10">
        <f>[1]!interpo2(B90,A90,Rendement!A$1:AZ$38)</f>
        <v>0.83383436085783347</v>
      </c>
      <c r="E90" s="10">
        <f t="shared" si="9"/>
        <v>0.85173436085783349</v>
      </c>
      <c r="F90" s="11">
        <f t="shared" si="10"/>
        <v>248.25708296882678</v>
      </c>
      <c r="G90" s="7">
        <f t="shared" si="11"/>
        <v>622388615.6643573</v>
      </c>
    </row>
    <row r="91" spans="1:7" x14ac:dyDescent="0.5">
      <c r="A91" s="8">
        <f t="shared" si="8"/>
        <v>54.754456154271125</v>
      </c>
      <c r="B91" s="7">
        <v>34</v>
      </c>
      <c r="C91" s="9">
        <f>[1]!interpo2(B91,A91,Débit!A$1:AZ$38)</f>
        <v>0.81150850138820474</v>
      </c>
      <c r="D91" s="10">
        <f>[1]!interpo2(B91,A91,Rendement!A$1:AZ$38)</f>
        <v>0.8318287598459051</v>
      </c>
      <c r="E91" s="10">
        <f t="shared" si="9"/>
        <v>0.84972875984590512</v>
      </c>
      <c r="F91" s="11">
        <f t="shared" si="10"/>
        <v>249.71743141840247</v>
      </c>
      <c r="G91" s="7">
        <f t="shared" si="11"/>
        <v>624575581.30995774</v>
      </c>
    </row>
    <row r="92" spans="1:7" x14ac:dyDescent="0.5">
      <c r="A92" s="8">
        <f t="shared" si="8"/>
        <v>54.754456154271125</v>
      </c>
      <c r="B92" s="7">
        <v>34.25</v>
      </c>
      <c r="C92" s="9">
        <f>[1]!interpo2(B92,A92,Débit!A$1:AZ$38)</f>
        <v>0.81625420606363908</v>
      </c>
      <c r="D92" s="10">
        <f>[1]!interpo2(B92,A92,Rendement!A$1:AZ$38)</f>
        <v>0.82982315883397673</v>
      </c>
      <c r="E92" s="10">
        <f t="shared" si="9"/>
        <v>0.84772315883397675</v>
      </c>
      <c r="F92" s="11">
        <f t="shared" si="10"/>
        <v>251.17777986797819</v>
      </c>
      <c r="G92" s="7">
        <f t="shared" si="11"/>
        <v>626745304.9868027</v>
      </c>
    </row>
    <row r="93" spans="1:7" x14ac:dyDescent="0.5">
      <c r="A93" s="8">
        <f t="shared" si="8"/>
        <v>54.754456154271125</v>
      </c>
      <c r="B93" s="7">
        <v>34.5</v>
      </c>
      <c r="C93" s="9">
        <f>[1]!interpo2(B93,A93,Débit!A$1:AZ$38)</f>
        <v>0.82099991073907341</v>
      </c>
      <c r="D93" s="10">
        <f>[1]!interpo2(B93,A93,Rendement!A$1:AZ$38)</f>
        <v>0.82781755782204836</v>
      </c>
      <c r="E93" s="10">
        <f t="shared" si="9"/>
        <v>0.84571755782204838</v>
      </c>
      <c r="F93" s="11">
        <f t="shared" si="10"/>
        <v>252.63812831755388</v>
      </c>
      <c r="G93" s="7">
        <f t="shared" si="11"/>
        <v>628897786.69489229</v>
      </c>
    </row>
    <row r="94" spans="1:7" x14ac:dyDescent="0.5">
      <c r="A94" s="8">
        <f t="shared" si="8"/>
        <v>54.754456154271125</v>
      </c>
      <c r="B94" s="7">
        <v>34.75</v>
      </c>
      <c r="C94" s="9">
        <f>[1]!interpo2(B94,A94,Débit!A$1:AZ$38)</f>
        <v>0.82574561541450775</v>
      </c>
      <c r="D94" s="10">
        <f>[1]!interpo2(B94,A94,Rendement!A$1:AZ$38)</f>
        <v>0.82581195681011998</v>
      </c>
      <c r="E94" s="10">
        <f t="shared" si="9"/>
        <v>0.84371195681012001</v>
      </c>
      <c r="F94" s="11">
        <f t="shared" si="10"/>
        <v>254.09847676712957</v>
      </c>
      <c r="G94" s="7">
        <f t="shared" si="11"/>
        <v>631033026.43422663</v>
      </c>
    </row>
    <row r="95" spans="1:7" x14ac:dyDescent="0.5">
      <c r="A95" s="8">
        <f t="shared" si="8"/>
        <v>54.754456154271125</v>
      </c>
      <c r="B95" s="7">
        <v>35</v>
      </c>
      <c r="C95" s="9">
        <f>[1]!interpo2(B95,A95,Débit!A$1:AZ$38)</f>
        <v>0.83049132008994209</v>
      </c>
      <c r="D95" s="10">
        <f>[1]!interpo2(B95,A95,Rendement!A$1:AZ$38)</f>
        <v>0.82380635579819161</v>
      </c>
      <c r="E95" s="10">
        <f t="shared" si="9"/>
        <v>0.84170635579819164</v>
      </c>
      <c r="F95" s="11">
        <f t="shared" si="10"/>
        <v>255.55882521670529</v>
      </c>
      <c r="G95" s="7">
        <f t="shared" si="11"/>
        <v>633151024.20480561</v>
      </c>
    </row>
    <row r="96" spans="1:7" x14ac:dyDescent="0.5">
      <c r="A96" s="8">
        <f t="shared" si="8"/>
        <v>54.754456154271125</v>
      </c>
      <c r="B96" s="7">
        <v>35.25</v>
      </c>
      <c r="C96" s="9">
        <f>[1]!interpo2(B96,A96,Débit!A$1:AZ$38)</f>
        <v>0.83523702476537642</v>
      </c>
      <c r="D96" s="10">
        <f>[1]!interpo2(B96,A96,Rendement!A$1:AZ$38)</f>
        <v>0.82180075478626324</v>
      </c>
      <c r="E96" s="10">
        <f t="shared" si="9"/>
        <v>0.83970075478626327</v>
      </c>
      <c r="F96" s="11">
        <f t="shared" si="10"/>
        <v>257.01917366628101</v>
      </c>
      <c r="G96" s="7">
        <f t="shared" si="11"/>
        <v>635251780.00662911</v>
      </c>
    </row>
    <row r="97" spans="1:7" x14ac:dyDescent="0.5">
      <c r="A97" s="8">
        <f t="shared" si="8"/>
        <v>54.754456154271125</v>
      </c>
      <c r="B97" s="7">
        <v>35.5</v>
      </c>
      <c r="C97" s="9">
        <f>[1]!interpo2(B97,A97,Débit!A$1:AZ$38)</f>
        <v>0.83998272944081076</v>
      </c>
      <c r="D97" s="10">
        <f>[1]!interpo2(B97,A97,Rendement!A$1:AZ$38)</f>
        <v>0.81979515377433487</v>
      </c>
      <c r="E97" s="10">
        <f t="shared" si="9"/>
        <v>0.8376951537743349</v>
      </c>
      <c r="F97" s="11">
        <f t="shared" si="10"/>
        <v>258.4795221158567</v>
      </c>
      <c r="G97" s="7">
        <f t="shared" si="11"/>
        <v>637335293.83969724</v>
      </c>
    </row>
  </sheetData>
  <pageMargins left="0.7" right="0.7" top="0.75" bottom="0.75" header="0.51180555555555496" footer="0.51180555555555496"/>
  <pageSetup firstPageNumber="0" orientation="portrait" horizontalDpi="300" verticalDpi="30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67"/>
  <sheetViews>
    <sheetView zoomScale="75" zoomScaleNormal="75" workbookViewId="0"/>
  </sheetViews>
  <sheetFormatPr baseColWidth="10" defaultColWidth="8.9375" defaultRowHeight="14.35" x14ac:dyDescent="0.5"/>
  <cols>
    <col min="1" max="7" width="10.9375" customWidth="1"/>
    <col min="8" max="8" width="12.05859375" customWidth="1"/>
    <col min="9" max="11" width="10.9375" customWidth="1"/>
    <col min="12" max="12" width="11.703125" style="18" customWidth="1"/>
    <col min="13" max="14" width="11.703125" customWidth="1"/>
    <col min="15" max="1025" width="10.9375" customWidth="1"/>
  </cols>
  <sheetData>
    <row r="1" spans="1:10" ht="25.7" x14ac:dyDescent="0.85">
      <c r="A1" s="19" t="s">
        <v>19</v>
      </c>
    </row>
    <row r="3" spans="1:10" x14ac:dyDescent="0.5">
      <c r="A3" s="1" t="s">
        <v>3</v>
      </c>
      <c r="B3" s="2">
        <v>1000.1</v>
      </c>
      <c r="C3" s="2" t="s">
        <v>4</v>
      </c>
      <c r="D3" s="20"/>
      <c r="E3" s="20"/>
      <c r="F3" s="20"/>
      <c r="G3" s="20"/>
      <c r="H3" s="20"/>
      <c r="I3" s="20"/>
      <c r="J3" s="20"/>
    </row>
    <row r="4" spans="1:10" x14ac:dyDescent="0.5">
      <c r="A4" s="1" t="s">
        <v>5</v>
      </c>
      <c r="B4" s="2">
        <v>9.8104999999999993</v>
      </c>
      <c r="C4" s="2" t="s">
        <v>6</v>
      </c>
      <c r="D4" s="20"/>
      <c r="E4" s="20"/>
      <c r="F4" s="20"/>
      <c r="G4" s="20"/>
      <c r="H4" s="20"/>
      <c r="I4" s="20"/>
      <c r="J4" s="20"/>
    </row>
    <row r="5" spans="1:10" x14ac:dyDescent="0.5">
      <c r="A5" s="2"/>
      <c r="B5" s="2"/>
      <c r="C5" s="2"/>
      <c r="D5" s="20"/>
      <c r="E5" s="20"/>
      <c r="F5" s="20"/>
      <c r="G5" s="20"/>
      <c r="H5" s="20"/>
      <c r="I5" s="20"/>
      <c r="J5" s="20"/>
    </row>
    <row r="6" spans="1:10" x14ac:dyDescent="0.5">
      <c r="A6" s="2"/>
      <c r="B6" s="2"/>
      <c r="C6" s="2"/>
      <c r="D6" s="20"/>
      <c r="E6" s="20"/>
      <c r="F6" s="20"/>
      <c r="G6" s="20"/>
      <c r="H6" s="20"/>
      <c r="I6" s="20"/>
      <c r="J6" s="20"/>
    </row>
    <row r="7" spans="1:10" x14ac:dyDescent="0.5">
      <c r="A7" s="1" t="s">
        <v>20</v>
      </c>
      <c r="B7" s="2">
        <v>200</v>
      </c>
      <c r="C7" s="2" t="s">
        <v>1</v>
      </c>
      <c r="D7" s="20"/>
      <c r="E7" s="20"/>
      <c r="F7" s="20"/>
      <c r="G7" s="20"/>
      <c r="H7" s="20"/>
      <c r="I7" s="20"/>
      <c r="J7" s="20"/>
    </row>
    <row r="8" spans="1:10" x14ac:dyDescent="0.5">
      <c r="A8" s="1" t="s">
        <v>21</v>
      </c>
      <c r="B8" s="21">
        <f>I203</f>
        <v>153.46858437937479</v>
      </c>
      <c r="C8" s="2" t="s">
        <v>22</v>
      </c>
      <c r="D8" s="20"/>
      <c r="E8" s="20"/>
      <c r="F8" s="20"/>
      <c r="G8" s="20"/>
      <c r="H8" s="20"/>
      <c r="I8" s="20"/>
      <c r="J8" s="20"/>
    </row>
    <row r="9" spans="1:10" x14ac:dyDescent="0.5">
      <c r="A9" s="22" t="s">
        <v>23</v>
      </c>
      <c r="B9" s="2">
        <v>27.5</v>
      </c>
      <c r="C9" s="2" t="s">
        <v>24</v>
      </c>
      <c r="D9" s="20"/>
      <c r="E9" s="20"/>
      <c r="F9" s="20"/>
      <c r="G9" s="20"/>
      <c r="H9" s="20"/>
      <c r="I9" s="20"/>
      <c r="J9" s="20"/>
    </row>
    <row r="10" spans="1:10" x14ac:dyDescent="0.5">
      <c r="A10" s="1" t="s">
        <v>25</v>
      </c>
      <c r="B10" s="2">
        <v>200</v>
      </c>
      <c r="C10" s="2" t="s">
        <v>26</v>
      </c>
      <c r="D10" s="23" t="s">
        <v>27</v>
      </c>
      <c r="E10" s="24">
        <f>B10*2*PI()/60</f>
        <v>20.943951023931955</v>
      </c>
      <c r="F10" s="20" t="s">
        <v>28</v>
      </c>
      <c r="G10" s="20"/>
      <c r="H10" s="20"/>
      <c r="I10" s="20"/>
      <c r="J10" s="20"/>
    </row>
    <row r="11" spans="1:10" x14ac:dyDescent="0.5">
      <c r="A11" s="1" t="s">
        <v>29</v>
      </c>
      <c r="B11" s="2">
        <v>4</v>
      </c>
      <c r="C11" s="2" t="s">
        <v>1</v>
      </c>
      <c r="D11" s="20"/>
      <c r="E11" s="25"/>
      <c r="F11" s="20"/>
      <c r="G11" s="20"/>
      <c r="H11" s="20"/>
      <c r="I11" s="20"/>
      <c r="J11" s="20"/>
    </row>
    <row r="12" spans="1:10" x14ac:dyDescent="0.5">
      <c r="A12" s="1" t="s">
        <v>30</v>
      </c>
      <c r="B12" s="2">
        <v>5.5</v>
      </c>
      <c r="C12" s="2" t="s">
        <v>1</v>
      </c>
      <c r="D12" s="23" t="s">
        <v>31</v>
      </c>
      <c r="E12" s="24">
        <f>PI()*Dc^2/4</f>
        <v>23.758294442772812</v>
      </c>
      <c r="F12" s="20" t="s">
        <v>32</v>
      </c>
      <c r="G12" s="23" t="s">
        <v>33</v>
      </c>
      <c r="H12" s="24">
        <f>Q0/(PI()*Dc^2/4)</f>
        <v>6.4595791902923985</v>
      </c>
      <c r="I12" s="20"/>
      <c r="J12" s="20" t="s">
        <v>34</v>
      </c>
    </row>
    <row r="13" spans="1:10" x14ac:dyDescent="0.5">
      <c r="A13" s="1" t="s">
        <v>35</v>
      </c>
      <c r="B13" s="2">
        <v>400</v>
      </c>
      <c r="C13" s="2" t="s">
        <v>1</v>
      </c>
      <c r="D13" s="23"/>
      <c r="E13" s="25"/>
      <c r="F13" s="20"/>
      <c r="G13" s="20"/>
      <c r="H13" s="20"/>
      <c r="I13" s="20"/>
      <c r="J13" s="20"/>
    </row>
    <row r="14" spans="1:10" x14ac:dyDescent="0.5">
      <c r="A14" s="1" t="s">
        <v>36</v>
      </c>
      <c r="B14" s="2">
        <v>1000</v>
      </c>
      <c r="C14" s="2" t="s">
        <v>34</v>
      </c>
      <c r="D14" s="23" t="s">
        <v>37</v>
      </c>
      <c r="E14" s="25">
        <f>2*B13/B14</f>
        <v>0.8</v>
      </c>
      <c r="F14" s="20" t="s">
        <v>38</v>
      </c>
      <c r="G14" s="20"/>
      <c r="H14" s="20"/>
      <c r="I14" s="20"/>
      <c r="J14" s="20"/>
    </row>
    <row r="15" spans="1:10" x14ac:dyDescent="0.5">
      <c r="A15" s="1" t="s">
        <v>39</v>
      </c>
      <c r="B15" s="2">
        <v>10</v>
      </c>
      <c r="C15" s="2" t="s">
        <v>38</v>
      </c>
      <c r="D15" s="23" t="s">
        <v>40</v>
      </c>
      <c r="E15" s="25">
        <f>tp/L_c</f>
        <v>12.5</v>
      </c>
      <c r="F15" s="20" t="s">
        <v>41</v>
      </c>
      <c r="G15" s="20"/>
      <c r="H15" s="20"/>
      <c r="I15" s="20"/>
      <c r="J15" s="20"/>
    </row>
    <row r="16" spans="1:10" x14ac:dyDescent="0.5">
      <c r="A16" s="1" t="s">
        <v>42</v>
      </c>
      <c r="B16" s="26">
        <v>0.02</v>
      </c>
      <c r="C16" s="2"/>
      <c r="D16" s="20"/>
      <c r="E16" s="20"/>
      <c r="F16" s="20"/>
      <c r="G16" s="20"/>
      <c r="H16" s="20"/>
      <c r="I16" s="20"/>
      <c r="J16" s="20"/>
    </row>
    <row r="17" spans="1:12" x14ac:dyDescent="0.5">
      <c r="A17" s="1" t="s">
        <v>43</v>
      </c>
      <c r="B17" s="27">
        <v>5000000</v>
      </c>
      <c r="C17" s="2" t="s">
        <v>44</v>
      </c>
      <c r="D17" s="20"/>
      <c r="E17" s="20"/>
      <c r="F17" s="20"/>
      <c r="G17" s="20"/>
      <c r="H17" s="20"/>
      <c r="I17" s="20"/>
      <c r="J17" s="20"/>
    </row>
    <row r="18" spans="1:12" x14ac:dyDescent="0.5">
      <c r="A18" s="28"/>
      <c r="B18" s="28"/>
    </row>
    <row r="19" spans="1:12" ht="18" x14ac:dyDescent="0.6">
      <c r="A19" s="29" t="s">
        <v>45</v>
      </c>
    </row>
    <row r="21" spans="1:12" x14ac:dyDescent="0.5">
      <c r="A21" s="30" t="s">
        <v>46</v>
      </c>
      <c r="B21" s="8">
        <f>L_*V/g/H0</f>
        <v>1.3168705346908718</v>
      </c>
      <c r="C21" t="s">
        <v>38</v>
      </c>
    </row>
    <row r="22" spans="1:12" x14ac:dyDescent="0.5">
      <c r="A22" s="31" t="s">
        <v>47</v>
      </c>
      <c r="B22" s="32">
        <f>(B21/B15)/(1-B21/(2*B15))</f>
        <v>0.1409689460361595</v>
      </c>
      <c r="D22" t="s">
        <v>48</v>
      </c>
      <c r="E22">
        <f>H0*(1+B22)</f>
        <v>228.19378920723193</v>
      </c>
    </row>
    <row r="24" spans="1:12" ht="18" x14ac:dyDescent="0.6">
      <c r="A24" s="29" t="s">
        <v>49</v>
      </c>
    </row>
    <row r="25" spans="1:12" x14ac:dyDescent="0.5">
      <c r="A25" s="31" t="s">
        <v>47</v>
      </c>
      <c r="B25" s="33">
        <f>2*L_*V/tp/g/H0</f>
        <v>0.26337410693817437</v>
      </c>
      <c r="D25" t="s">
        <v>48</v>
      </c>
      <c r="E25">
        <f>H0*(1+B25)</f>
        <v>252.67482138763486</v>
      </c>
    </row>
    <row r="26" spans="1:12" x14ac:dyDescent="0.5">
      <c r="A26" s="31"/>
      <c r="B26" s="33"/>
    </row>
    <row r="27" spans="1:12" x14ac:dyDescent="0.5">
      <c r="A27" s="31"/>
      <c r="B27" s="33"/>
    </row>
    <row r="29" spans="1:12" ht="18" x14ac:dyDescent="0.6">
      <c r="A29" s="29" t="s">
        <v>50</v>
      </c>
    </row>
    <row r="30" spans="1:12" x14ac:dyDescent="0.5">
      <c r="A30" s="34" t="s">
        <v>51</v>
      </c>
      <c r="B30" s="34" t="s">
        <v>52</v>
      </c>
      <c r="C30" s="34" t="s">
        <v>53</v>
      </c>
      <c r="D30" s="34" t="s">
        <v>54</v>
      </c>
      <c r="E30" s="34" t="s">
        <v>55</v>
      </c>
      <c r="F30" s="35" t="s">
        <v>56</v>
      </c>
      <c r="L30" s="36"/>
    </row>
    <row r="31" spans="1:12" x14ac:dyDescent="0.5">
      <c r="C31" s="37"/>
      <c r="D31" s="38"/>
      <c r="E31" s="39"/>
      <c r="F31" s="40"/>
    </row>
    <row r="32" spans="1:12" x14ac:dyDescent="0.5">
      <c r="A32">
        <v>0</v>
      </c>
      <c r="B32">
        <f t="shared" ref="B32:B47" si="0">E$14*A32</f>
        <v>0</v>
      </c>
      <c r="C32" s="37">
        <f>Q0</f>
        <v>153.46858437937479</v>
      </c>
      <c r="D32" s="38">
        <f t="shared" ref="D32:D47" si="1">C32/Ac</f>
        <v>6.4595791902923985</v>
      </c>
      <c r="E32" s="39">
        <v>0</v>
      </c>
      <c r="F32" s="40">
        <f>H0</f>
        <v>200</v>
      </c>
    </row>
    <row r="33" spans="1:6" x14ac:dyDescent="0.5">
      <c r="A33">
        <v>1</v>
      </c>
      <c r="B33">
        <f t="shared" si="0"/>
        <v>0.8</v>
      </c>
      <c r="C33" s="37">
        <f t="shared" ref="C33:C44" si="2">Q0*(1-B33/tp)</f>
        <v>141.19109762902482</v>
      </c>
      <c r="D33" s="38">
        <f t="shared" si="1"/>
        <v>5.9428128550690076</v>
      </c>
      <c r="E33" s="39">
        <f t="shared" ref="E33:E47" si="3">(c_/g)*(D32-D33)</f>
        <v>52.674821387634765</v>
      </c>
      <c r="F33" s="40">
        <f t="shared" ref="F33:F47" si="4">2*H0+E33-F32</f>
        <v>252.67482138763478</v>
      </c>
    </row>
    <row r="34" spans="1:6" x14ac:dyDescent="0.5">
      <c r="A34">
        <v>2</v>
      </c>
      <c r="B34">
        <f t="shared" si="0"/>
        <v>1.6</v>
      </c>
      <c r="C34" s="37">
        <f t="shared" si="2"/>
        <v>128.91361087867483</v>
      </c>
      <c r="D34" s="38">
        <f t="shared" si="1"/>
        <v>5.4260465198456149</v>
      </c>
      <c r="E34" s="39">
        <f t="shared" si="3"/>
        <v>52.67482138763495</v>
      </c>
      <c r="F34" s="40">
        <f t="shared" si="4"/>
        <v>200.00000000000017</v>
      </c>
    </row>
    <row r="35" spans="1:6" x14ac:dyDescent="0.5">
      <c r="A35">
        <v>3</v>
      </c>
      <c r="B35">
        <f t="shared" si="0"/>
        <v>2.4000000000000004</v>
      </c>
      <c r="C35" s="37">
        <f t="shared" si="2"/>
        <v>116.63612412832484</v>
      </c>
      <c r="D35" s="38">
        <f t="shared" si="1"/>
        <v>4.9092801846222232</v>
      </c>
      <c r="E35" s="39">
        <f t="shared" si="3"/>
        <v>52.674821387634857</v>
      </c>
      <c r="F35" s="40">
        <f t="shared" si="4"/>
        <v>252.67482138763467</v>
      </c>
    </row>
    <row r="36" spans="1:6" x14ac:dyDescent="0.5">
      <c r="A36">
        <v>4</v>
      </c>
      <c r="B36">
        <f t="shared" si="0"/>
        <v>3.2</v>
      </c>
      <c r="C36" s="37">
        <f t="shared" si="2"/>
        <v>104.35863737797484</v>
      </c>
      <c r="D36" s="38">
        <f t="shared" si="1"/>
        <v>4.3925138493988305</v>
      </c>
      <c r="E36" s="39">
        <f t="shared" si="3"/>
        <v>52.67482138763495</v>
      </c>
      <c r="F36" s="40">
        <f t="shared" si="4"/>
        <v>200.00000000000028</v>
      </c>
    </row>
    <row r="37" spans="1:6" x14ac:dyDescent="0.5">
      <c r="A37">
        <v>5</v>
      </c>
      <c r="B37">
        <f t="shared" si="0"/>
        <v>4</v>
      </c>
      <c r="C37" s="37">
        <f t="shared" si="2"/>
        <v>92.081150627624865</v>
      </c>
      <c r="D37" s="38">
        <f t="shared" si="1"/>
        <v>3.8757475141754387</v>
      </c>
      <c r="E37" s="39">
        <f t="shared" si="3"/>
        <v>52.674821387634857</v>
      </c>
      <c r="F37" s="40">
        <f t="shared" si="4"/>
        <v>252.67482138763455</v>
      </c>
    </row>
    <row r="38" spans="1:6" x14ac:dyDescent="0.5">
      <c r="A38">
        <v>6</v>
      </c>
      <c r="B38">
        <f t="shared" si="0"/>
        <v>4.8000000000000007</v>
      </c>
      <c r="C38" s="37">
        <f t="shared" si="2"/>
        <v>79.803663877274872</v>
      </c>
      <c r="D38" s="38">
        <f t="shared" si="1"/>
        <v>3.3589811789520465</v>
      </c>
      <c r="E38" s="39">
        <f t="shared" si="3"/>
        <v>52.6748213876349</v>
      </c>
      <c r="F38" s="40">
        <f t="shared" si="4"/>
        <v>200.00000000000034</v>
      </c>
    </row>
    <row r="39" spans="1:6" x14ac:dyDescent="0.5">
      <c r="A39">
        <v>7</v>
      </c>
      <c r="B39">
        <f t="shared" si="0"/>
        <v>5.6000000000000005</v>
      </c>
      <c r="C39" s="37">
        <f t="shared" si="2"/>
        <v>67.526177126924892</v>
      </c>
      <c r="D39" s="38">
        <f t="shared" si="1"/>
        <v>2.8422148437286547</v>
      </c>
      <c r="E39" s="39">
        <f t="shared" si="3"/>
        <v>52.674821387634857</v>
      </c>
      <c r="F39" s="40">
        <f t="shared" si="4"/>
        <v>252.67482138763449</v>
      </c>
    </row>
    <row r="40" spans="1:6" x14ac:dyDescent="0.5">
      <c r="A40">
        <v>8</v>
      </c>
      <c r="B40">
        <f t="shared" si="0"/>
        <v>6.4</v>
      </c>
      <c r="C40" s="37">
        <f t="shared" si="2"/>
        <v>55.24869037657492</v>
      </c>
      <c r="D40" s="38">
        <f t="shared" si="1"/>
        <v>2.3254485085052634</v>
      </c>
      <c r="E40" s="39">
        <f t="shared" si="3"/>
        <v>52.674821387634815</v>
      </c>
      <c r="F40" s="40">
        <f t="shared" si="4"/>
        <v>200.00000000000034</v>
      </c>
    </row>
    <row r="41" spans="1:6" x14ac:dyDescent="0.5">
      <c r="A41">
        <v>9</v>
      </c>
      <c r="B41">
        <f t="shared" si="0"/>
        <v>7.2</v>
      </c>
      <c r="C41" s="37">
        <f t="shared" si="2"/>
        <v>42.971203626224948</v>
      </c>
      <c r="D41" s="38">
        <f t="shared" si="1"/>
        <v>1.8086821732818719</v>
      </c>
      <c r="E41" s="39">
        <f t="shared" si="3"/>
        <v>52.674821387634836</v>
      </c>
      <c r="F41" s="40">
        <f t="shared" si="4"/>
        <v>252.67482138763449</v>
      </c>
    </row>
    <row r="42" spans="1:6" x14ac:dyDescent="0.5">
      <c r="A42">
        <v>10</v>
      </c>
      <c r="B42">
        <f t="shared" si="0"/>
        <v>8</v>
      </c>
      <c r="C42" s="37">
        <f t="shared" si="2"/>
        <v>30.693716875874951</v>
      </c>
      <c r="D42" s="38">
        <f t="shared" si="1"/>
        <v>1.2919158380584794</v>
      </c>
      <c r="E42" s="39">
        <f t="shared" si="3"/>
        <v>52.674821387634928</v>
      </c>
      <c r="F42" s="40">
        <f t="shared" si="4"/>
        <v>200.00000000000045</v>
      </c>
    </row>
    <row r="43" spans="1:6" x14ac:dyDescent="0.5">
      <c r="A43">
        <v>11</v>
      </c>
      <c r="B43">
        <f t="shared" si="0"/>
        <v>8.8000000000000007</v>
      </c>
      <c r="C43" s="37">
        <f t="shared" si="2"/>
        <v>18.416230125524958</v>
      </c>
      <c r="D43" s="38">
        <f t="shared" si="1"/>
        <v>0.7751495028350871</v>
      </c>
      <c r="E43" s="39">
        <f t="shared" si="3"/>
        <v>52.674821387634914</v>
      </c>
      <c r="F43" s="40">
        <f t="shared" si="4"/>
        <v>252.67482138763444</v>
      </c>
    </row>
    <row r="44" spans="1:6" x14ac:dyDescent="0.5">
      <c r="A44">
        <v>12</v>
      </c>
      <c r="B44">
        <f t="shared" si="0"/>
        <v>9.6000000000000014</v>
      </c>
      <c r="C44" s="37">
        <f t="shared" si="2"/>
        <v>6.1387433751749629</v>
      </c>
      <c r="D44" s="38">
        <f t="shared" si="1"/>
        <v>0.25838316761169472</v>
      </c>
      <c r="E44" s="39">
        <f t="shared" si="3"/>
        <v>52.674821387634928</v>
      </c>
      <c r="F44" s="40">
        <f t="shared" si="4"/>
        <v>200.00000000000051</v>
      </c>
    </row>
    <row r="45" spans="1:6" x14ac:dyDescent="0.5">
      <c r="A45">
        <v>13</v>
      </c>
      <c r="B45">
        <f t="shared" si="0"/>
        <v>10.4</v>
      </c>
      <c r="C45" s="37">
        <v>0</v>
      </c>
      <c r="D45" s="38">
        <f t="shared" si="1"/>
        <v>0</v>
      </c>
      <c r="E45" s="39">
        <f t="shared" si="3"/>
        <v>26.337410693817311</v>
      </c>
      <c r="F45" s="40">
        <f t="shared" si="4"/>
        <v>226.33741069381682</v>
      </c>
    </row>
    <row r="46" spans="1:6" x14ac:dyDescent="0.5">
      <c r="A46">
        <v>14</v>
      </c>
      <c r="B46">
        <f t="shared" si="0"/>
        <v>11.200000000000001</v>
      </c>
      <c r="C46" s="37">
        <v>0</v>
      </c>
      <c r="D46" s="38">
        <f t="shared" si="1"/>
        <v>0</v>
      </c>
      <c r="E46" s="39">
        <f t="shared" si="3"/>
        <v>0</v>
      </c>
      <c r="F46" s="40">
        <f t="shared" si="4"/>
        <v>173.66258930618318</v>
      </c>
    </row>
    <row r="47" spans="1:6" x14ac:dyDescent="0.5">
      <c r="A47">
        <v>15</v>
      </c>
      <c r="B47">
        <f t="shared" si="0"/>
        <v>12</v>
      </c>
      <c r="C47" s="37">
        <v>0</v>
      </c>
      <c r="D47" s="38">
        <f t="shared" si="1"/>
        <v>0</v>
      </c>
      <c r="E47" s="39">
        <f t="shared" si="3"/>
        <v>0</v>
      </c>
      <c r="F47" s="40">
        <f t="shared" si="4"/>
        <v>226.33741069381682</v>
      </c>
    </row>
    <row r="49" spans="1:6" ht="18" x14ac:dyDescent="0.6">
      <c r="A49" s="29" t="s">
        <v>57</v>
      </c>
    </row>
    <row r="50" spans="1:6" x14ac:dyDescent="0.5">
      <c r="A50" s="34" t="s">
        <v>51</v>
      </c>
      <c r="B50" s="34" t="s">
        <v>58</v>
      </c>
      <c r="C50" s="34" t="s">
        <v>53</v>
      </c>
      <c r="D50" s="34" t="s">
        <v>54</v>
      </c>
      <c r="E50" s="34" t="s">
        <v>55</v>
      </c>
      <c r="F50" s="35" t="s">
        <v>56</v>
      </c>
    </row>
    <row r="51" spans="1:6" x14ac:dyDescent="0.5">
      <c r="C51" s="37"/>
      <c r="D51" s="38"/>
      <c r="E51" s="39"/>
      <c r="F51" s="40"/>
    </row>
    <row r="52" spans="1:6" x14ac:dyDescent="0.5">
      <c r="A52">
        <v>0</v>
      </c>
      <c r="B52">
        <f t="shared" ref="B52:B82" si="5">E$14*A52</f>
        <v>0</v>
      </c>
      <c r="C52" s="37">
        <f>Q0</f>
        <v>153.46858437937479</v>
      </c>
      <c r="D52" s="38">
        <f t="shared" ref="D52:D82" si="6">C52/Ac</f>
        <v>6.4595791902923985</v>
      </c>
      <c r="E52" s="39">
        <v>0</v>
      </c>
      <c r="F52" s="40">
        <f>H0</f>
        <v>200</v>
      </c>
    </row>
    <row r="53" spans="1:6" x14ac:dyDescent="0.5">
      <c r="A53">
        <v>0.5</v>
      </c>
      <c r="B53">
        <f t="shared" si="5"/>
        <v>0.4</v>
      </c>
      <c r="C53" s="37">
        <f t="shared" ref="C53:C77" si="7">Q0*(1-B53/tp)</f>
        <v>147.32984100419978</v>
      </c>
      <c r="D53" s="38">
        <f t="shared" si="6"/>
        <v>6.2011960226807021</v>
      </c>
      <c r="E53" s="39">
        <f t="shared" ref="E53:E82" si="8">(c_/g)*(D52-D53)</f>
        <v>26.337410693817475</v>
      </c>
      <c r="F53" s="40">
        <f>F52+E53</f>
        <v>226.33741069381747</v>
      </c>
    </row>
    <row r="54" spans="1:6" x14ac:dyDescent="0.5">
      <c r="A54">
        <v>1</v>
      </c>
      <c r="B54">
        <f t="shared" si="5"/>
        <v>0.8</v>
      </c>
      <c r="C54" s="37">
        <f t="shared" si="7"/>
        <v>141.19109762902482</v>
      </c>
      <c r="D54" s="38">
        <f t="shared" si="6"/>
        <v>5.9428128550690076</v>
      </c>
      <c r="E54" s="39">
        <f t="shared" si="8"/>
        <v>26.337410693817294</v>
      </c>
      <c r="F54" s="40">
        <f t="shared" ref="F54:F82" si="9">2*H0-F52+E53+E54</f>
        <v>252.67482138763478</v>
      </c>
    </row>
    <row r="55" spans="1:6" x14ac:dyDescent="0.5">
      <c r="A55">
        <v>1.5</v>
      </c>
      <c r="B55">
        <f t="shared" si="5"/>
        <v>1.2000000000000002</v>
      </c>
      <c r="C55" s="37">
        <f t="shared" si="7"/>
        <v>135.05235425384981</v>
      </c>
      <c r="D55" s="38">
        <f t="shared" si="6"/>
        <v>5.6844296874573104</v>
      </c>
      <c r="E55" s="39">
        <f t="shared" si="8"/>
        <v>26.337410693817564</v>
      </c>
      <c r="F55" s="40">
        <f t="shared" si="9"/>
        <v>226.33741069381739</v>
      </c>
    </row>
    <row r="56" spans="1:6" x14ac:dyDescent="0.5">
      <c r="A56">
        <v>2</v>
      </c>
      <c r="B56">
        <f t="shared" si="5"/>
        <v>1.6</v>
      </c>
      <c r="C56" s="37">
        <f t="shared" si="7"/>
        <v>128.91361087867483</v>
      </c>
      <c r="D56" s="38">
        <f t="shared" si="6"/>
        <v>5.4260465198456149</v>
      </c>
      <c r="E56" s="39">
        <f t="shared" si="8"/>
        <v>26.337410693817382</v>
      </c>
      <c r="F56" s="40">
        <f t="shared" si="9"/>
        <v>200.00000000000017</v>
      </c>
    </row>
    <row r="57" spans="1:6" x14ac:dyDescent="0.5">
      <c r="A57">
        <v>2.5</v>
      </c>
      <c r="B57">
        <f t="shared" si="5"/>
        <v>2</v>
      </c>
      <c r="C57" s="37">
        <f t="shared" si="7"/>
        <v>122.77486750349983</v>
      </c>
      <c r="D57" s="38">
        <f t="shared" si="6"/>
        <v>5.1676633522339186</v>
      </c>
      <c r="E57" s="39">
        <f t="shared" si="8"/>
        <v>26.337410693817475</v>
      </c>
      <c r="F57" s="40">
        <f t="shared" si="9"/>
        <v>226.33741069381747</v>
      </c>
    </row>
    <row r="58" spans="1:6" x14ac:dyDescent="0.5">
      <c r="A58">
        <v>3</v>
      </c>
      <c r="B58">
        <f t="shared" si="5"/>
        <v>2.4000000000000004</v>
      </c>
      <c r="C58" s="37">
        <f t="shared" si="7"/>
        <v>116.63612412832484</v>
      </c>
      <c r="D58" s="38">
        <f t="shared" si="6"/>
        <v>4.9092801846222232</v>
      </c>
      <c r="E58" s="39">
        <f t="shared" si="8"/>
        <v>26.337410693817382</v>
      </c>
      <c r="F58" s="40">
        <f t="shared" si="9"/>
        <v>252.67482138763469</v>
      </c>
    </row>
    <row r="59" spans="1:6" x14ac:dyDescent="0.5">
      <c r="A59">
        <v>3.5</v>
      </c>
      <c r="B59">
        <f t="shared" si="5"/>
        <v>2.8000000000000003</v>
      </c>
      <c r="C59" s="37">
        <f t="shared" si="7"/>
        <v>110.49738075314984</v>
      </c>
      <c r="D59" s="38">
        <f t="shared" si="6"/>
        <v>4.6508970170105268</v>
      </c>
      <c r="E59" s="39">
        <f t="shared" si="8"/>
        <v>26.337410693817475</v>
      </c>
      <c r="F59" s="40">
        <f t="shared" si="9"/>
        <v>226.33741069381739</v>
      </c>
    </row>
    <row r="60" spans="1:6" x14ac:dyDescent="0.5">
      <c r="A60">
        <v>4</v>
      </c>
      <c r="B60">
        <f t="shared" si="5"/>
        <v>3.2</v>
      </c>
      <c r="C60" s="37">
        <f t="shared" si="7"/>
        <v>104.35863737797484</v>
      </c>
      <c r="D60" s="38">
        <f t="shared" si="6"/>
        <v>4.3925138493988305</v>
      </c>
      <c r="E60" s="39">
        <f t="shared" si="8"/>
        <v>26.337410693817475</v>
      </c>
      <c r="F60" s="40">
        <f t="shared" si="9"/>
        <v>200.00000000000026</v>
      </c>
    </row>
    <row r="61" spans="1:6" x14ac:dyDescent="0.5">
      <c r="A61">
        <v>4.5</v>
      </c>
      <c r="B61">
        <f t="shared" si="5"/>
        <v>3.6</v>
      </c>
      <c r="C61" s="37">
        <f t="shared" si="7"/>
        <v>98.219894002799862</v>
      </c>
      <c r="D61" s="38">
        <f t="shared" si="6"/>
        <v>4.1341306817871351</v>
      </c>
      <c r="E61" s="39">
        <f t="shared" si="8"/>
        <v>26.337410693817382</v>
      </c>
      <c r="F61" s="40">
        <f t="shared" si="9"/>
        <v>226.33741069381747</v>
      </c>
    </row>
    <row r="62" spans="1:6" x14ac:dyDescent="0.5">
      <c r="A62">
        <v>5</v>
      </c>
      <c r="B62">
        <f t="shared" si="5"/>
        <v>4</v>
      </c>
      <c r="C62" s="37">
        <f t="shared" si="7"/>
        <v>92.081150627624865</v>
      </c>
      <c r="D62" s="38">
        <f t="shared" si="6"/>
        <v>3.8757475141754387</v>
      </c>
      <c r="E62" s="39">
        <f t="shared" si="8"/>
        <v>26.337410693817475</v>
      </c>
      <c r="F62" s="40">
        <f t="shared" si="9"/>
        <v>252.67482138763461</v>
      </c>
    </row>
    <row r="63" spans="1:6" x14ac:dyDescent="0.5">
      <c r="A63">
        <v>5.5</v>
      </c>
      <c r="B63">
        <f t="shared" si="5"/>
        <v>4.4000000000000004</v>
      </c>
      <c r="C63" s="37">
        <f t="shared" si="7"/>
        <v>85.942407252449868</v>
      </c>
      <c r="D63" s="38">
        <f t="shared" si="6"/>
        <v>3.6173643465637424</v>
      </c>
      <c r="E63" s="39">
        <f t="shared" si="8"/>
        <v>26.337410693817475</v>
      </c>
      <c r="F63" s="40">
        <f t="shared" si="9"/>
        <v>226.33741069381747</v>
      </c>
    </row>
    <row r="64" spans="1:6" x14ac:dyDescent="0.5">
      <c r="A64">
        <v>6</v>
      </c>
      <c r="B64">
        <f t="shared" si="5"/>
        <v>4.8000000000000007</v>
      </c>
      <c r="C64" s="37">
        <f t="shared" si="7"/>
        <v>79.803663877274872</v>
      </c>
      <c r="D64" s="38">
        <f t="shared" si="6"/>
        <v>3.3589811789520465</v>
      </c>
      <c r="E64" s="39">
        <f t="shared" si="8"/>
        <v>26.337410693817429</v>
      </c>
      <c r="F64" s="40">
        <f t="shared" si="9"/>
        <v>200.00000000000028</v>
      </c>
    </row>
    <row r="65" spans="1:6" x14ac:dyDescent="0.5">
      <c r="A65">
        <v>6.5</v>
      </c>
      <c r="B65">
        <f t="shared" si="5"/>
        <v>5.2</v>
      </c>
      <c r="C65" s="37">
        <f t="shared" si="7"/>
        <v>73.664920502099889</v>
      </c>
      <c r="D65" s="38">
        <f t="shared" si="6"/>
        <v>3.1005980113403511</v>
      </c>
      <c r="E65" s="39">
        <f t="shared" si="8"/>
        <v>26.337410693817382</v>
      </c>
      <c r="F65" s="40">
        <f t="shared" si="9"/>
        <v>226.33741069381733</v>
      </c>
    </row>
    <row r="66" spans="1:6" x14ac:dyDescent="0.5">
      <c r="A66">
        <v>7</v>
      </c>
      <c r="B66">
        <f t="shared" si="5"/>
        <v>5.6000000000000005</v>
      </c>
      <c r="C66" s="37">
        <f t="shared" si="7"/>
        <v>67.526177126924892</v>
      </c>
      <c r="D66" s="38">
        <f t="shared" si="6"/>
        <v>2.8422148437286547</v>
      </c>
      <c r="E66" s="39">
        <f t="shared" si="8"/>
        <v>26.337410693817475</v>
      </c>
      <c r="F66" s="40">
        <f t="shared" si="9"/>
        <v>252.67482138763458</v>
      </c>
    </row>
    <row r="67" spans="1:6" x14ac:dyDescent="0.5">
      <c r="A67">
        <v>7.5</v>
      </c>
      <c r="B67">
        <f t="shared" si="5"/>
        <v>6</v>
      </c>
      <c r="C67" s="37">
        <f t="shared" si="7"/>
        <v>61.387433751749917</v>
      </c>
      <c r="D67" s="38">
        <f t="shared" si="6"/>
        <v>2.5838316761169593</v>
      </c>
      <c r="E67" s="39">
        <f t="shared" si="8"/>
        <v>26.337410693817382</v>
      </c>
      <c r="F67" s="40">
        <f t="shared" si="9"/>
        <v>226.33741069381753</v>
      </c>
    </row>
    <row r="68" spans="1:6" x14ac:dyDescent="0.5">
      <c r="A68">
        <v>8</v>
      </c>
      <c r="B68">
        <f t="shared" si="5"/>
        <v>6.4</v>
      </c>
      <c r="C68" s="37">
        <f t="shared" si="7"/>
        <v>55.24869037657492</v>
      </c>
      <c r="D68" s="38">
        <f t="shared" si="6"/>
        <v>2.3254485085052634</v>
      </c>
      <c r="E68" s="39">
        <f t="shared" si="8"/>
        <v>26.337410693817429</v>
      </c>
      <c r="F68" s="40">
        <f t="shared" si="9"/>
        <v>200.00000000000023</v>
      </c>
    </row>
    <row r="69" spans="1:6" x14ac:dyDescent="0.5">
      <c r="A69">
        <v>8.5</v>
      </c>
      <c r="B69">
        <f t="shared" si="5"/>
        <v>6.8000000000000007</v>
      </c>
      <c r="C69" s="37">
        <f t="shared" si="7"/>
        <v>49.109947001399924</v>
      </c>
      <c r="D69" s="38">
        <f t="shared" si="6"/>
        <v>2.0670653408935671</v>
      </c>
      <c r="E69" s="39">
        <f t="shared" si="8"/>
        <v>26.337410693817475</v>
      </c>
      <c r="F69" s="40">
        <f t="shared" si="9"/>
        <v>226.33741069381736</v>
      </c>
    </row>
    <row r="70" spans="1:6" x14ac:dyDescent="0.5">
      <c r="A70">
        <v>9</v>
      </c>
      <c r="B70">
        <f t="shared" si="5"/>
        <v>7.2</v>
      </c>
      <c r="C70" s="37">
        <f t="shared" si="7"/>
        <v>42.971203626224948</v>
      </c>
      <c r="D70" s="38">
        <f t="shared" si="6"/>
        <v>1.8086821732818719</v>
      </c>
      <c r="E70" s="39">
        <f t="shared" si="8"/>
        <v>26.337410693817361</v>
      </c>
      <c r="F70" s="40">
        <f t="shared" si="9"/>
        <v>252.67482138763461</v>
      </c>
    </row>
    <row r="71" spans="1:6" x14ac:dyDescent="0.5">
      <c r="A71">
        <v>9.5</v>
      </c>
      <c r="B71">
        <f t="shared" si="5"/>
        <v>7.6000000000000005</v>
      </c>
      <c r="C71" s="37">
        <f t="shared" si="7"/>
        <v>36.832460251049945</v>
      </c>
      <c r="D71" s="38">
        <f t="shared" si="6"/>
        <v>1.5502990056701755</v>
      </c>
      <c r="E71" s="39">
        <f t="shared" si="8"/>
        <v>26.337410693817475</v>
      </c>
      <c r="F71" s="40">
        <f t="shared" si="9"/>
        <v>226.33741069381747</v>
      </c>
    </row>
    <row r="72" spans="1:6" x14ac:dyDescent="0.5">
      <c r="A72">
        <v>10</v>
      </c>
      <c r="B72">
        <f t="shared" si="5"/>
        <v>8</v>
      </c>
      <c r="C72" s="37">
        <f t="shared" si="7"/>
        <v>30.693716875874951</v>
      </c>
      <c r="D72" s="38">
        <f t="shared" si="6"/>
        <v>1.2919158380584794</v>
      </c>
      <c r="E72" s="39">
        <f t="shared" si="8"/>
        <v>26.33741069381745</v>
      </c>
      <c r="F72" s="40">
        <f t="shared" si="9"/>
        <v>200.00000000000031</v>
      </c>
    </row>
    <row r="73" spans="1:6" x14ac:dyDescent="0.5">
      <c r="A73">
        <v>10.5</v>
      </c>
      <c r="B73">
        <f t="shared" si="5"/>
        <v>8.4</v>
      </c>
      <c r="C73" s="37">
        <f t="shared" si="7"/>
        <v>24.554973500699955</v>
      </c>
      <c r="D73" s="38">
        <f t="shared" si="6"/>
        <v>1.0335326704467833</v>
      </c>
      <c r="E73" s="39">
        <f t="shared" si="8"/>
        <v>26.33741069381745</v>
      </c>
      <c r="F73" s="40">
        <f t="shared" si="9"/>
        <v>226.33741069381742</v>
      </c>
    </row>
    <row r="74" spans="1:6" x14ac:dyDescent="0.5">
      <c r="A74">
        <v>11</v>
      </c>
      <c r="B74">
        <f t="shared" si="5"/>
        <v>8.8000000000000007</v>
      </c>
      <c r="C74" s="37">
        <f t="shared" si="7"/>
        <v>18.416230125524958</v>
      </c>
      <c r="D74" s="38">
        <f t="shared" si="6"/>
        <v>0.7751495028350871</v>
      </c>
      <c r="E74" s="39">
        <f t="shared" si="8"/>
        <v>26.337410693817464</v>
      </c>
      <c r="F74" s="40">
        <f t="shared" si="9"/>
        <v>252.67482138763461</v>
      </c>
    </row>
    <row r="75" spans="1:6" x14ac:dyDescent="0.5">
      <c r="A75">
        <v>11.5</v>
      </c>
      <c r="B75">
        <f t="shared" si="5"/>
        <v>9.2000000000000011</v>
      </c>
      <c r="C75" s="37">
        <f t="shared" si="7"/>
        <v>12.27748675034996</v>
      </c>
      <c r="D75" s="38">
        <f t="shared" si="6"/>
        <v>0.51676633522339088</v>
      </c>
      <c r="E75" s="39">
        <f t="shared" si="8"/>
        <v>26.337410693817464</v>
      </c>
      <c r="F75" s="40">
        <f t="shared" si="9"/>
        <v>226.33741069381753</v>
      </c>
    </row>
    <row r="76" spans="1:6" x14ac:dyDescent="0.5">
      <c r="A76">
        <v>12</v>
      </c>
      <c r="B76">
        <f t="shared" si="5"/>
        <v>9.6000000000000014</v>
      </c>
      <c r="C76" s="37">
        <f t="shared" si="7"/>
        <v>6.1387433751749629</v>
      </c>
      <c r="D76" s="38">
        <f t="shared" si="6"/>
        <v>0.25838316761169472</v>
      </c>
      <c r="E76" s="39">
        <f t="shared" si="8"/>
        <v>26.337410693817457</v>
      </c>
      <c r="F76" s="40">
        <f t="shared" si="9"/>
        <v>200.00000000000031</v>
      </c>
    </row>
    <row r="77" spans="1:6" x14ac:dyDescent="0.5">
      <c r="A77">
        <v>12.5</v>
      </c>
      <c r="B77">
        <f t="shared" si="5"/>
        <v>10</v>
      </c>
      <c r="C77" s="37">
        <f t="shared" si="7"/>
        <v>0</v>
      </c>
      <c r="D77" s="38">
        <f t="shared" si="6"/>
        <v>0</v>
      </c>
      <c r="E77" s="39">
        <f t="shared" si="8"/>
        <v>26.337410693817311</v>
      </c>
      <c r="F77" s="40">
        <f t="shared" si="9"/>
        <v>226.33741069381722</v>
      </c>
    </row>
    <row r="78" spans="1:6" x14ac:dyDescent="0.5">
      <c r="A78">
        <v>13</v>
      </c>
      <c r="B78">
        <f t="shared" si="5"/>
        <v>10.4</v>
      </c>
      <c r="C78" s="37">
        <v>0</v>
      </c>
      <c r="D78" s="38">
        <f t="shared" si="6"/>
        <v>0</v>
      </c>
      <c r="E78" s="39">
        <f t="shared" si="8"/>
        <v>0</v>
      </c>
      <c r="F78" s="40">
        <f t="shared" si="9"/>
        <v>226.33741069381699</v>
      </c>
    </row>
    <row r="79" spans="1:6" x14ac:dyDescent="0.5">
      <c r="A79">
        <v>13.5</v>
      </c>
      <c r="B79">
        <f t="shared" si="5"/>
        <v>10.8</v>
      </c>
      <c r="C79" s="37">
        <v>0</v>
      </c>
      <c r="D79" s="38">
        <f t="shared" si="6"/>
        <v>0</v>
      </c>
      <c r="E79" s="39">
        <f t="shared" si="8"/>
        <v>0</v>
      </c>
      <c r="F79" s="40">
        <f t="shared" si="9"/>
        <v>173.66258930618278</v>
      </c>
    </row>
    <row r="80" spans="1:6" x14ac:dyDescent="0.5">
      <c r="A80">
        <v>14</v>
      </c>
      <c r="B80">
        <f t="shared" si="5"/>
        <v>11.200000000000001</v>
      </c>
      <c r="C80" s="37">
        <v>0</v>
      </c>
      <c r="D80" s="38">
        <f t="shared" si="6"/>
        <v>0</v>
      </c>
      <c r="E80" s="39">
        <f t="shared" si="8"/>
        <v>0</v>
      </c>
      <c r="F80" s="40">
        <f t="shared" si="9"/>
        <v>173.66258930618301</v>
      </c>
    </row>
    <row r="81" spans="1:7" x14ac:dyDescent="0.5">
      <c r="A81">
        <v>14.5</v>
      </c>
      <c r="B81">
        <f t="shared" si="5"/>
        <v>11.600000000000001</v>
      </c>
      <c r="C81" s="37">
        <v>0</v>
      </c>
      <c r="D81" s="38">
        <f t="shared" si="6"/>
        <v>0</v>
      </c>
      <c r="E81" s="39">
        <f t="shared" si="8"/>
        <v>0</v>
      </c>
      <c r="F81" s="40">
        <f t="shared" si="9"/>
        <v>226.33741069381722</v>
      </c>
    </row>
    <row r="82" spans="1:7" x14ac:dyDescent="0.5">
      <c r="A82">
        <v>15</v>
      </c>
      <c r="B82">
        <f t="shared" si="5"/>
        <v>12</v>
      </c>
      <c r="C82" s="37">
        <v>0</v>
      </c>
      <c r="D82" s="38">
        <f t="shared" si="6"/>
        <v>0</v>
      </c>
      <c r="E82" s="39">
        <f t="shared" si="8"/>
        <v>0</v>
      </c>
      <c r="F82" s="40">
        <f t="shared" si="9"/>
        <v>226.33741069381699</v>
      </c>
    </row>
    <row r="85" spans="1:7" ht="18" x14ac:dyDescent="0.6">
      <c r="A85" s="29" t="s">
        <v>59</v>
      </c>
    </row>
    <row r="86" spans="1:7" x14ac:dyDescent="0.5">
      <c r="A86" s="34" t="s">
        <v>51</v>
      </c>
      <c r="B86" s="34" t="s">
        <v>58</v>
      </c>
      <c r="C86" s="34" t="s">
        <v>53</v>
      </c>
      <c r="D86" s="34" t="s">
        <v>54</v>
      </c>
      <c r="E86" s="34" t="s">
        <v>55</v>
      </c>
      <c r="F86" s="35" t="s">
        <v>56</v>
      </c>
    </row>
    <row r="87" spans="1:7" x14ac:dyDescent="0.5">
      <c r="C87" s="37"/>
      <c r="D87" s="38"/>
      <c r="E87" s="39"/>
      <c r="F87" s="40"/>
    </row>
    <row r="88" spans="1:7" x14ac:dyDescent="0.5">
      <c r="A88">
        <v>0</v>
      </c>
      <c r="B88">
        <f t="shared" ref="B88:B119" si="10">E$14*A88</f>
        <v>0</v>
      </c>
      <c r="C88" s="37">
        <f>Q0</f>
        <v>153.46858437937479</v>
      </c>
      <c r="D88" s="38">
        <f t="shared" ref="D88:D119" si="11">C88/Ac</f>
        <v>6.4595791902923985</v>
      </c>
      <c r="E88" s="39">
        <v>0</v>
      </c>
      <c r="F88" s="40">
        <f>H0</f>
        <v>200</v>
      </c>
    </row>
    <row r="89" spans="1:7" x14ac:dyDescent="0.5">
      <c r="A89">
        <v>0.25</v>
      </c>
      <c r="B89">
        <f t="shared" si="10"/>
        <v>0.2</v>
      </c>
      <c r="C89" s="37">
        <f t="shared" ref="C89:C120" si="12">Q0*(1-B89/tp)</f>
        <v>150.39921269178728</v>
      </c>
      <c r="D89" s="38">
        <f t="shared" si="11"/>
        <v>6.3303876064865499</v>
      </c>
      <c r="E89" s="39">
        <f t="shared" ref="E89:E120" si="13">(c_/g)*(D88-D89)</f>
        <v>13.168705346908782</v>
      </c>
      <c r="F89" s="40">
        <f>F88+E89</f>
        <v>213.16870534690878</v>
      </c>
    </row>
    <row r="90" spans="1:7" x14ac:dyDescent="0.5">
      <c r="A90">
        <v>0.5</v>
      </c>
      <c r="B90">
        <f t="shared" si="10"/>
        <v>0.4</v>
      </c>
      <c r="C90" s="37">
        <f t="shared" si="12"/>
        <v>147.32984100419978</v>
      </c>
      <c r="D90" s="38">
        <f t="shared" si="11"/>
        <v>6.2011960226807021</v>
      </c>
      <c r="E90" s="39">
        <f t="shared" si="13"/>
        <v>13.168705346908691</v>
      </c>
      <c r="F90" s="40">
        <f>F89+E90</f>
        <v>226.33741069381747</v>
      </c>
    </row>
    <row r="91" spans="1:7" x14ac:dyDescent="0.5">
      <c r="A91">
        <v>0.75</v>
      </c>
      <c r="B91">
        <f t="shared" si="10"/>
        <v>0.60000000000000009</v>
      </c>
      <c r="C91" s="37">
        <f t="shared" si="12"/>
        <v>144.2604693166123</v>
      </c>
      <c r="D91" s="38">
        <f t="shared" si="11"/>
        <v>6.0720044388748544</v>
      </c>
      <c r="E91" s="39">
        <f t="shared" si="13"/>
        <v>13.168705346908691</v>
      </c>
      <c r="F91" s="40">
        <f>F90+E91</f>
        <v>239.50611604072617</v>
      </c>
    </row>
    <row r="92" spans="1:7" x14ac:dyDescent="0.5">
      <c r="A92">
        <v>1</v>
      </c>
      <c r="B92">
        <f t="shared" si="10"/>
        <v>0.8</v>
      </c>
      <c r="C92" s="37">
        <f t="shared" si="12"/>
        <v>141.19109762902482</v>
      </c>
      <c r="D92" s="38">
        <f t="shared" si="11"/>
        <v>5.9428128550690076</v>
      </c>
      <c r="E92" s="39">
        <f t="shared" si="13"/>
        <v>13.168705346908601</v>
      </c>
      <c r="F92" s="40">
        <f>F91+E92</f>
        <v>252.67482138763478</v>
      </c>
      <c r="G92">
        <f t="shared" ref="G92:G97" si="14">2*F$88-F88+E89+E90+E91+E92</f>
        <v>252.67482138763478</v>
      </c>
    </row>
    <row r="93" spans="1:7" x14ac:dyDescent="0.5">
      <c r="A93">
        <v>1.25</v>
      </c>
      <c r="B93">
        <f t="shared" si="10"/>
        <v>1</v>
      </c>
      <c r="C93" s="37">
        <f t="shared" si="12"/>
        <v>138.12172594143732</v>
      </c>
      <c r="D93" s="38">
        <f t="shared" si="11"/>
        <v>5.813621271263159</v>
      </c>
      <c r="E93" s="39">
        <f t="shared" si="13"/>
        <v>13.168705346908782</v>
      </c>
      <c r="F93" s="40">
        <f t="shared" ref="F93:F124" si="15">2*H0-F89+E90+E91+E92+E93</f>
        <v>239.506116040726</v>
      </c>
      <c r="G93">
        <f t="shared" si="14"/>
        <v>239.506116040726</v>
      </c>
    </row>
    <row r="94" spans="1:7" x14ac:dyDescent="0.5">
      <c r="A94">
        <v>1.5</v>
      </c>
      <c r="B94">
        <f t="shared" si="10"/>
        <v>1.2000000000000002</v>
      </c>
      <c r="C94" s="37">
        <f t="shared" si="12"/>
        <v>135.05235425384981</v>
      </c>
      <c r="D94" s="38">
        <f t="shared" si="11"/>
        <v>5.6844296874573104</v>
      </c>
      <c r="E94" s="39">
        <f t="shared" si="13"/>
        <v>13.168705346908782</v>
      </c>
      <c r="F94" s="40">
        <f t="shared" si="15"/>
        <v>226.33741069381739</v>
      </c>
      <c r="G94">
        <f t="shared" si="14"/>
        <v>226.33741069381739</v>
      </c>
    </row>
    <row r="95" spans="1:7" x14ac:dyDescent="0.5">
      <c r="A95">
        <v>1.75</v>
      </c>
      <c r="B95">
        <f t="shared" si="10"/>
        <v>1.4000000000000001</v>
      </c>
      <c r="C95" s="37">
        <f t="shared" si="12"/>
        <v>131.98298256626231</v>
      </c>
      <c r="D95" s="38">
        <f t="shared" si="11"/>
        <v>5.5552381036514626</v>
      </c>
      <c r="E95" s="39">
        <f t="shared" si="13"/>
        <v>13.168705346908691</v>
      </c>
      <c r="F95" s="40">
        <f t="shared" si="15"/>
        <v>213.16870534690869</v>
      </c>
      <c r="G95">
        <f t="shared" si="14"/>
        <v>213.16870534690869</v>
      </c>
    </row>
    <row r="96" spans="1:7" x14ac:dyDescent="0.5">
      <c r="A96">
        <v>2</v>
      </c>
      <c r="B96">
        <f t="shared" si="10"/>
        <v>1.6</v>
      </c>
      <c r="C96" s="37">
        <f t="shared" si="12"/>
        <v>128.91361087867483</v>
      </c>
      <c r="D96" s="38">
        <f t="shared" si="11"/>
        <v>5.4260465198456149</v>
      </c>
      <c r="E96" s="39">
        <f t="shared" si="13"/>
        <v>13.168705346908691</v>
      </c>
      <c r="F96" s="40">
        <f t="shared" si="15"/>
        <v>200.00000000000017</v>
      </c>
      <c r="G96">
        <f t="shared" si="14"/>
        <v>200.00000000000017</v>
      </c>
    </row>
    <row r="97" spans="1:7" x14ac:dyDescent="0.5">
      <c r="A97">
        <v>2.25</v>
      </c>
      <c r="B97">
        <f t="shared" si="10"/>
        <v>1.8</v>
      </c>
      <c r="C97" s="37">
        <f t="shared" si="12"/>
        <v>125.84423919108734</v>
      </c>
      <c r="D97" s="38">
        <f t="shared" si="11"/>
        <v>5.2968549360397672</v>
      </c>
      <c r="E97" s="39">
        <f t="shared" si="13"/>
        <v>13.168705346908691</v>
      </c>
      <c r="F97" s="40">
        <f t="shared" si="15"/>
        <v>213.16870534690887</v>
      </c>
      <c r="G97">
        <f t="shared" si="14"/>
        <v>213.16870534690887</v>
      </c>
    </row>
    <row r="98" spans="1:7" x14ac:dyDescent="0.5">
      <c r="A98">
        <v>2.5</v>
      </c>
      <c r="B98">
        <f t="shared" si="10"/>
        <v>2</v>
      </c>
      <c r="C98" s="37">
        <f t="shared" si="12"/>
        <v>122.77486750349983</v>
      </c>
      <c r="D98" s="38">
        <f t="shared" si="11"/>
        <v>5.1676633522339186</v>
      </c>
      <c r="E98" s="39">
        <f t="shared" si="13"/>
        <v>13.168705346908782</v>
      </c>
      <c r="F98" s="40">
        <f t="shared" si="15"/>
        <v>226.33741069381747</v>
      </c>
    </row>
    <row r="99" spans="1:7" x14ac:dyDescent="0.5">
      <c r="A99">
        <v>2.75</v>
      </c>
      <c r="B99">
        <f t="shared" si="10"/>
        <v>2.2000000000000002</v>
      </c>
      <c r="C99" s="37">
        <f t="shared" si="12"/>
        <v>119.70549581591234</v>
      </c>
      <c r="D99" s="38">
        <f t="shared" si="11"/>
        <v>5.0384717684280709</v>
      </c>
      <c r="E99" s="39">
        <f t="shared" si="13"/>
        <v>13.168705346908691</v>
      </c>
      <c r="F99" s="40">
        <f t="shared" si="15"/>
        <v>239.50611604072617</v>
      </c>
    </row>
    <row r="100" spans="1:7" x14ac:dyDescent="0.5">
      <c r="A100">
        <v>3</v>
      </c>
      <c r="B100">
        <f t="shared" si="10"/>
        <v>2.4000000000000004</v>
      </c>
      <c r="C100" s="37">
        <f t="shared" si="12"/>
        <v>116.63612412832484</v>
      </c>
      <c r="D100" s="38">
        <f t="shared" si="11"/>
        <v>4.9092801846222232</v>
      </c>
      <c r="E100" s="39">
        <f t="shared" si="13"/>
        <v>13.168705346908691</v>
      </c>
      <c r="F100" s="40">
        <f t="shared" si="15"/>
        <v>252.67482138763469</v>
      </c>
    </row>
    <row r="101" spans="1:7" x14ac:dyDescent="0.5">
      <c r="A101">
        <v>3.25</v>
      </c>
      <c r="B101">
        <f t="shared" si="10"/>
        <v>2.6</v>
      </c>
      <c r="C101" s="37">
        <f t="shared" si="12"/>
        <v>113.56675244073735</v>
      </c>
      <c r="D101" s="38">
        <f t="shared" si="11"/>
        <v>4.7800886008163754</v>
      </c>
      <c r="E101" s="39">
        <f t="shared" si="13"/>
        <v>13.168705346908691</v>
      </c>
      <c r="F101" s="40">
        <f t="shared" si="15"/>
        <v>239.506116040726</v>
      </c>
    </row>
    <row r="102" spans="1:7" x14ac:dyDescent="0.5">
      <c r="A102">
        <v>3.5</v>
      </c>
      <c r="B102">
        <f t="shared" si="10"/>
        <v>2.8000000000000003</v>
      </c>
      <c r="C102" s="37">
        <f t="shared" si="12"/>
        <v>110.49738075314984</v>
      </c>
      <c r="D102" s="38">
        <f t="shared" si="11"/>
        <v>4.6508970170105268</v>
      </c>
      <c r="E102" s="39">
        <f t="shared" si="13"/>
        <v>13.168705346908782</v>
      </c>
      <c r="F102" s="40">
        <f t="shared" si="15"/>
        <v>226.33741069381739</v>
      </c>
    </row>
    <row r="103" spans="1:7" x14ac:dyDescent="0.5">
      <c r="A103">
        <v>3.75</v>
      </c>
      <c r="B103">
        <f t="shared" si="10"/>
        <v>3</v>
      </c>
      <c r="C103" s="37">
        <f t="shared" si="12"/>
        <v>107.42800906556235</v>
      </c>
      <c r="D103" s="38">
        <f t="shared" si="11"/>
        <v>4.5217054332046791</v>
      </c>
      <c r="E103" s="39">
        <f t="shared" si="13"/>
        <v>13.168705346908691</v>
      </c>
      <c r="F103" s="40">
        <f t="shared" si="15"/>
        <v>213.16870534690869</v>
      </c>
    </row>
    <row r="104" spans="1:7" x14ac:dyDescent="0.5">
      <c r="A104">
        <v>4</v>
      </c>
      <c r="B104">
        <f t="shared" si="10"/>
        <v>3.2</v>
      </c>
      <c r="C104" s="37">
        <f t="shared" si="12"/>
        <v>104.35863737797484</v>
      </c>
      <c r="D104" s="38">
        <f t="shared" si="11"/>
        <v>4.3925138493988305</v>
      </c>
      <c r="E104" s="39">
        <f t="shared" si="13"/>
        <v>13.168705346908782</v>
      </c>
      <c r="F104" s="40">
        <f t="shared" si="15"/>
        <v>200.00000000000026</v>
      </c>
    </row>
    <row r="105" spans="1:7" x14ac:dyDescent="0.5">
      <c r="A105">
        <v>4.25</v>
      </c>
      <c r="B105">
        <f t="shared" si="10"/>
        <v>3.4000000000000004</v>
      </c>
      <c r="C105" s="37">
        <f t="shared" si="12"/>
        <v>101.28926569038735</v>
      </c>
      <c r="D105" s="38">
        <f t="shared" si="11"/>
        <v>4.2633222655929828</v>
      </c>
      <c r="E105" s="39">
        <f t="shared" si="13"/>
        <v>13.168705346908691</v>
      </c>
      <c r="F105" s="40">
        <f t="shared" si="15"/>
        <v>213.16870534690895</v>
      </c>
    </row>
    <row r="106" spans="1:7" x14ac:dyDescent="0.5">
      <c r="A106">
        <v>4.5</v>
      </c>
      <c r="B106">
        <f t="shared" si="10"/>
        <v>3.6</v>
      </c>
      <c r="C106" s="37">
        <f t="shared" si="12"/>
        <v>98.219894002799862</v>
      </c>
      <c r="D106" s="38">
        <f t="shared" si="11"/>
        <v>4.1341306817871351</v>
      </c>
      <c r="E106" s="39">
        <f t="shared" si="13"/>
        <v>13.168705346908691</v>
      </c>
      <c r="F106" s="40">
        <f t="shared" si="15"/>
        <v>226.33741069381747</v>
      </c>
    </row>
    <row r="107" spans="1:7" x14ac:dyDescent="0.5">
      <c r="A107">
        <v>4.75</v>
      </c>
      <c r="B107">
        <f t="shared" si="10"/>
        <v>3.8000000000000003</v>
      </c>
      <c r="C107" s="37">
        <f t="shared" si="12"/>
        <v>95.15052231521237</v>
      </c>
      <c r="D107" s="38">
        <f t="shared" si="11"/>
        <v>4.0049390979812873</v>
      </c>
      <c r="E107" s="39">
        <f t="shared" si="13"/>
        <v>13.168705346908691</v>
      </c>
      <c r="F107" s="40">
        <f t="shared" si="15"/>
        <v>239.50611604072617</v>
      </c>
    </row>
    <row r="108" spans="1:7" x14ac:dyDescent="0.5">
      <c r="A108">
        <v>5</v>
      </c>
      <c r="B108">
        <f t="shared" si="10"/>
        <v>4</v>
      </c>
      <c r="C108" s="37">
        <f t="shared" si="12"/>
        <v>92.081150627624865</v>
      </c>
      <c r="D108" s="38">
        <f t="shared" si="11"/>
        <v>3.8757475141754387</v>
      </c>
      <c r="E108" s="39">
        <f t="shared" si="13"/>
        <v>13.168705346908782</v>
      </c>
      <c r="F108" s="40">
        <f t="shared" si="15"/>
        <v>252.67482138763461</v>
      </c>
    </row>
    <row r="109" spans="1:7" x14ac:dyDescent="0.5">
      <c r="A109">
        <v>5.25</v>
      </c>
      <c r="B109">
        <f t="shared" si="10"/>
        <v>4.2</v>
      </c>
      <c r="C109" s="37">
        <f t="shared" si="12"/>
        <v>89.011778940037374</v>
      </c>
      <c r="D109" s="38">
        <f t="shared" si="11"/>
        <v>3.746555930369591</v>
      </c>
      <c r="E109" s="39">
        <f t="shared" si="13"/>
        <v>13.168705346908691</v>
      </c>
      <c r="F109" s="40">
        <f t="shared" si="15"/>
        <v>239.50611604072591</v>
      </c>
    </row>
    <row r="110" spans="1:7" x14ac:dyDescent="0.5">
      <c r="A110">
        <v>5.5</v>
      </c>
      <c r="B110">
        <f t="shared" si="10"/>
        <v>4.4000000000000004</v>
      </c>
      <c r="C110" s="37">
        <f t="shared" si="12"/>
        <v>85.942407252449868</v>
      </c>
      <c r="D110" s="38">
        <f t="shared" si="11"/>
        <v>3.6173643465637424</v>
      </c>
      <c r="E110" s="39">
        <f t="shared" si="13"/>
        <v>13.168705346908782</v>
      </c>
      <c r="F110" s="40">
        <f t="shared" si="15"/>
        <v>226.33741069381747</v>
      </c>
    </row>
    <row r="111" spans="1:7" x14ac:dyDescent="0.5">
      <c r="A111">
        <v>5.75</v>
      </c>
      <c r="B111">
        <f t="shared" si="10"/>
        <v>4.6000000000000005</v>
      </c>
      <c r="C111" s="37">
        <f t="shared" si="12"/>
        <v>82.873035564862377</v>
      </c>
      <c r="D111" s="38">
        <f t="shared" si="11"/>
        <v>3.4881727627578947</v>
      </c>
      <c r="E111" s="39">
        <f t="shared" si="13"/>
        <v>13.168705346908691</v>
      </c>
      <c r="F111" s="40">
        <f t="shared" si="15"/>
        <v>213.16870534690878</v>
      </c>
    </row>
    <row r="112" spans="1:7" x14ac:dyDescent="0.5">
      <c r="A112">
        <v>6</v>
      </c>
      <c r="B112">
        <f t="shared" si="10"/>
        <v>4.8000000000000007</v>
      </c>
      <c r="C112" s="37">
        <f t="shared" si="12"/>
        <v>79.803663877274872</v>
      </c>
      <c r="D112" s="38">
        <f t="shared" si="11"/>
        <v>3.3589811789520465</v>
      </c>
      <c r="E112" s="39">
        <f t="shared" si="13"/>
        <v>13.168705346908737</v>
      </c>
      <c r="F112" s="40">
        <f t="shared" si="15"/>
        <v>200.00000000000028</v>
      </c>
    </row>
    <row r="113" spans="1:6" x14ac:dyDescent="0.5">
      <c r="A113">
        <v>6.25</v>
      </c>
      <c r="B113">
        <f t="shared" si="10"/>
        <v>5</v>
      </c>
      <c r="C113" s="37">
        <f t="shared" si="12"/>
        <v>76.734292189687395</v>
      </c>
      <c r="D113" s="38">
        <f t="shared" si="11"/>
        <v>3.2297895951461992</v>
      </c>
      <c r="E113" s="39">
        <f t="shared" si="13"/>
        <v>13.168705346908647</v>
      </c>
      <c r="F113" s="40">
        <f t="shared" si="15"/>
        <v>213.16870534690892</v>
      </c>
    </row>
    <row r="114" spans="1:6" x14ac:dyDescent="0.5">
      <c r="A114">
        <v>6.5</v>
      </c>
      <c r="B114">
        <f t="shared" si="10"/>
        <v>5.2</v>
      </c>
      <c r="C114" s="37">
        <f t="shared" si="12"/>
        <v>73.664920502099889</v>
      </c>
      <c r="D114" s="38">
        <f t="shared" si="11"/>
        <v>3.1005980113403511</v>
      </c>
      <c r="E114" s="39">
        <f t="shared" si="13"/>
        <v>13.168705346908737</v>
      </c>
      <c r="F114" s="40">
        <f t="shared" si="15"/>
        <v>226.33741069381733</v>
      </c>
    </row>
    <row r="115" spans="1:6" x14ac:dyDescent="0.5">
      <c r="A115">
        <v>6.75</v>
      </c>
      <c r="B115">
        <f t="shared" si="10"/>
        <v>5.4</v>
      </c>
      <c r="C115" s="37">
        <f t="shared" si="12"/>
        <v>70.595548814512398</v>
      </c>
      <c r="D115" s="38">
        <f t="shared" si="11"/>
        <v>2.9714064275345029</v>
      </c>
      <c r="E115" s="39">
        <f t="shared" si="13"/>
        <v>13.168705346908737</v>
      </c>
      <c r="F115" s="40">
        <f t="shared" si="15"/>
        <v>239.50611604072606</v>
      </c>
    </row>
    <row r="116" spans="1:6" x14ac:dyDescent="0.5">
      <c r="A116">
        <v>7</v>
      </c>
      <c r="B116">
        <f t="shared" si="10"/>
        <v>5.6000000000000005</v>
      </c>
      <c r="C116" s="37">
        <f t="shared" si="12"/>
        <v>67.526177126924892</v>
      </c>
      <c r="D116" s="38">
        <f t="shared" si="11"/>
        <v>2.8422148437286547</v>
      </c>
      <c r="E116" s="39">
        <f t="shared" si="13"/>
        <v>13.168705346908737</v>
      </c>
      <c r="F116" s="40">
        <f t="shared" si="15"/>
        <v>252.67482138763455</v>
      </c>
    </row>
    <row r="117" spans="1:6" x14ac:dyDescent="0.5">
      <c r="A117">
        <v>7.25</v>
      </c>
      <c r="B117">
        <f t="shared" si="10"/>
        <v>5.8000000000000007</v>
      </c>
      <c r="C117" s="37">
        <f t="shared" si="12"/>
        <v>64.456805439337401</v>
      </c>
      <c r="D117" s="38">
        <f t="shared" si="11"/>
        <v>2.713023259922807</v>
      </c>
      <c r="E117" s="39">
        <f t="shared" si="13"/>
        <v>13.168705346908691</v>
      </c>
      <c r="F117" s="40">
        <f t="shared" si="15"/>
        <v>239.50611604072597</v>
      </c>
    </row>
    <row r="118" spans="1:6" x14ac:dyDescent="0.5">
      <c r="A118">
        <v>7.5</v>
      </c>
      <c r="B118">
        <f t="shared" si="10"/>
        <v>6</v>
      </c>
      <c r="C118" s="37">
        <f t="shared" si="12"/>
        <v>61.387433751749917</v>
      </c>
      <c r="D118" s="38">
        <f t="shared" si="11"/>
        <v>2.5838316761169593</v>
      </c>
      <c r="E118" s="39">
        <f t="shared" si="13"/>
        <v>13.168705346908691</v>
      </c>
      <c r="F118" s="40">
        <f t="shared" si="15"/>
        <v>226.3374106938175</v>
      </c>
    </row>
    <row r="119" spans="1:6" x14ac:dyDescent="0.5">
      <c r="A119">
        <v>7.75</v>
      </c>
      <c r="B119">
        <f t="shared" si="10"/>
        <v>6.2</v>
      </c>
      <c r="C119" s="37">
        <f t="shared" si="12"/>
        <v>58.318062064162419</v>
      </c>
      <c r="D119" s="38">
        <f t="shared" si="11"/>
        <v>2.4546400923111116</v>
      </c>
      <c r="E119" s="39">
        <f t="shared" si="13"/>
        <v>13.168705346908691</v>
      </c>
      <c r="F119" s="40">
        <f t="shared" si="15"/>
        <v>213.16870534690875</v>
      </c>
    </row>
    <row r="120" spans="1:6" x14ac:dyDescent="0.5">
      <c r="A120">
        <v>8</v>
      </c>
      <c r="B120">
        <f t="shared" ref="B120:B151" si="16">E$14*A120</f>
        <v>6.4</v>
      </c>
      <c r="C120" s="37">
        <f t="shared" si="12"/>
        <v>55.24869037657492</v>
      </c>
      <c r="D120" s="38">
        <f t="shared" ref="D120:D151" si="17">C120/Ac</f>
        <v>2.3254485085052634</v>
      </c>
      <c r="E120" s="39">
        <f t="shared" si="13"/>
        <v>13.168705346908737</v>
      </c>
      <c r="F120" s="40">
        <f t="shared" si="15"/>
        <v>200.00000000000028</v>
      </c>
    </row>
    <row r="121" spans="1:6" x14ac:dyDescent="0.5">
      <c r="A121">
        <v>8.25</v>
      </c>
      <c r="B121">
        <f t="shared" si="16"/>
        <v>6.6000000000000005</v>
      </c>
      <c r="C121" s="37">
        <f t="shared" ref="C121:C152" si="18">Q0*(1-B121/tp)</f>
        <v>52.179318688987422</v>
      </c>
      <c r="D121" s="38">
        <f t="shared" si="17"/>
        <v>2.1962569246994152</v>
      </c>
      <c r="E121" s="39">
        <f t="shared" ref="E121:E152" si="19">(c_/g)*(D120-D121)</f>
        <v>13.168705346908737</v>
      </c>
      <c r="F121" s="40">
        <f t="shared" si="15"/>
        <v>213.16870534690889</v>
      </c>
    </row>
    <row r="122" spans="1:6" x14ac:dyDescent="0.5">
      <c r="A122">
        <v>8.5</v>
      </c>
      <c r="B122">
        <f t="shared" si="16"/>
        <v>6.8000000000000007</v>
      </c>
      <c r="C122" s="37">
        <f t="shared" si="18"/>
        <v>49.109947001399924</v>
      </c>
      <c r="D122" s="38">
        <f t="shared" si="17"/>
        <v>2.0670653408935671</v>
      </c>
      <c r="E122" s="39">
        <f t="shared" si="19"/>
        <v>13.168705346908737</v>
      </c>
      <c r="F122" s="40">
        <f t="shared" si="15"/>
        <v>226.33741069381739</v>
      </c>
    </row>
    <row r="123" spans="1:6" x14ac:dyDescent="0.5">
      <c r="A123">
        <v>8.75</v>
      </c>
      <c r="B123">
        <f t="shared" si="16"/>
        <v>7</v>
      </c>
      <c r="C123" s="37">
        <f t="shared" si="18"/>
        <v>46.040575313812447</v>
      </c>
      <c r="D123" s="38">
        <f t="shared" si="17"/>
        <v>1.93787375708772</v>
      </c>
      <c r="E123" s="39">
        <f t="shared" si="19"/>
        <v>13.168705346908624</v>
      </c>
      <c r="F123" s="40">
        <f t="shared" si="15"/>
        <v>239.50611604072606</v>
      </c>
    </row>
    <row r="124" spans="1:6" x14ac:dyDescent="0.5">
      <c r="A124">
        <v>9</v>
      </c>
      <c r="B124">
        <f t="shared" si="16"/>
        <v>7.2</v>
      </c>
      <c r="C124" s="37">
        <f t="shared" si="18"/>
        <v>42.971203626224948</v>
      </c>
      <c r="D124" s="38">
        <f t="shared" si="17"/>
        <v>1.8086821732818719</v>
      </c>
      <c r="E124" s="39">
        <f t="shared" si="19"/>
        <v>13.168705346908737</v>
      </c>
      <c r="F124" s="40">
        <f t="shared" si="15"/>
        <v>252.67482138763449</v>
      </c>
    </row>
    <row r="125" spans="1:6" x14ac:dyDescent="0.5">
      <c r="A125">
        <v>9.25</v>
      </c>
      <c r="B125">
        <f t="shared" si="16"/>
        <v>7.4</v>
      </c>
      <c r="C125" s="37">
        <f t="shared" si="18"/>
        <v>39.90183193863745</v>
      </c>
      <c r="D125" s="38">
        <f t="shared" si="17"/>
        <v>1.6794905894760239</v>
      </c>
      <c r="E125" s="39">
        <f t="shared" si="19"/>
        <v>13.168705346908714</v>
      </c>
      <c r="F125" s="40">
        <f t="shared" ref="F125:F156" si="20">2*H0-F121+E122+E123+E124+E125</f>
        <v>239.50611604072589</v>
      </c>
    </row>
    <row r="126" spans="1:6" x14ac:dyDescent="0.5">
      <c r="A126">
        <v>9.5</v>
      </c>
      <c r="B126">
        <f t="shared" si="16"/>
        <v>7.6000000000000005</v>
      </c>
      <c r="C126" s="37">
        <f t="shared" si="18"/>
        <v>36.832460251049945</v>
      </c>
      <c r="D126" s="38">
        <f t="shared" si="17"/>
        <v>1.5502990056701755</v>
      </c>
      <c r="E126" s="39">
        <f t="shared" si="19"/>
        <v>13.16870534690876</v>
      </c>
      <c r="F126" s="40">
        <f t="shared" si="20"/>
        <v>226.33741069381742</v>
      </c>
    </row>
    <row r="127" spans="1:6" x14ac:dyDescent="0.5">
      <c r="A127">
        <v>9.75</v>
      </c>
      <c r="B127">
        <f t="shared" si="16"/>
        <v>7.8000000000000007</v>
      </c>
      <c r="C127" s="37">
        <f t="shared" si="18"/>
        <v>33.763088563462446</v>
      </c>
      <c r="D127" s="38">
        <f t="shared" si="17"/>
        <v>1.4211074218643274</v>
      </c>
      <c r="E127" s="39">
        <f t="shared" si="19"/>
        <v>13.168705346908737</v>
      </c>
      <c r="F127" s="40">
        <f t="shared" si="20"/>
        <v>213.16870534690889</v>
      </c>
    </row>
    <row r="128" spans="1:6" x14ac:dyDescent="0.5">
      <c r="A128">
        <v>10</v>
      </c>
      <c r="B128">
        <f t="shared" si="16"/>
        <v>8</v>
      </c>
      <c r="C128" s="37">
        <f t="shared" si="18"/>
        <v>30.693716875874951</v>
      </c>
      <c r="D128" s="38">
        <f t="shared" si="17"/>
        <v>1.2919158380584794</v>
      </c>
      <c r="E128" s="39">
        <f t="shared" si="19"/>
        <v>13.168705346908714</v>
      </c>
      <c r="F128" s="40">
        <f t="shared" si="20"/>
        <v>200.00000000000045</v>
      </c>
    </row>
    <row r="129" spans="1:32" x14ac:dyDescent="0.5">
      <c r="A129">
        <v>10.25</v>
      </c>
      <c r="B129">
        <f t="shared" si="16"/>
        <v>8.2000000000000011</v>
      </c>
      <c r="C129" s="37">
        <f t="shared" si="18"/>
        <v>27.624345188287453</v>
      </c>
      <c r="D129" s="38">
        <f t="shared" si="17"/>
        <v>1.1627242542526313</v>
      </c>
      <c r="E129" s="39">
        <f t="shared" si="19"/>
        <v>13.168705346908737</v>
      </c>
      <c r="F129" s="40">
        <f t="shared" si="20"/>
        <v>213.16870534690906</v>
      </c>
    </row>
    <row r="130" spans="1:32" x14ac:dyDescent="0.5">
      <c r="A130">
        <v>10.5</v>
      </c>
      <c r="B130">
        <f t="shared" si="16"/>
        <v>8.4</v>
      </c>
      <c r="C130" s="37">
        <f t="shared" si="18"/>
        <v>24.554973500699955</v>
      </c>
      <c r="D130" s="38">
        <f t="shared" si="17"/>
        <v>1.0335326704467833</v>
      </c>
      <c r="E130" s="39">
        <f t="shared" si="19"/>
        <v>13.168705346908714</v>
      </c>
      <c r="F130" s="40">
        <f t="shared" si="20"/>
        <v>226.3374106938175</v>
      </c>
    </row>
    <row r="131" spans="1:32" x14ac:dyDescent="0.5">
      <c r="A131">
        <v>10.75</v>
      </c>
      <c r="B131">
        <f t="shared" si="16"/>
        <v>8.6</v>
      </c>
      <c r="C131" s="37">
        <f t="shared" si="18"/>
        <v>21.485601813112474</v>
      </c>
      <c r="D131" s="38">
        <f t="shared" si="17"/>
        <v>0.90434108664093593</v>
      </c>
      <c r="E131" s="39">
        <f t="shared" si="19"/>
        <v>13.168705346908657</v>
      </c>
      <c r="F131" s="40">
        <f t="shared" si="20"/>
        <v>239.50611604072594</v>
      </c>
    </row>
    <row r="132" spans="1:32" x14ac:dyDescent="0.5">
      <c r="A132">
        <v>11</v>
      </c>
      <c r="B132">
        <f t="shared" si="16"/>
        <v>8.8000000000000007</v>
      </c>
      <c r="C132" s="37">
        <f t="shared" si="18"/>
        <v>18.416230125524958</v>
      </c>
      <c r="D132" s="38">
        <f t="shared" si="17"/>
        <v>0.7751495028350871</v>
      </c>
      <c r="E132" s="39">
        <f t="shared" si="19"/>
        <v>13.168705346908805</v>
      </c>
      <c r="F132" s="40">
        <f t="shared" si="20"/>
        <v>252.67482138763447</v>
      </c>
    </row>
    <row r="133" spans="1:32" x14ac:dyDescent="0.5">
      <c r="A133">
        <v>11.25</v>
      </c>
      <c r="B133">
        <f t="shared" si="16"/>
        <v>9</v>
      </c>
      <c r="C133" s="37">
        <f t="shared" si="18"/>
        <v>15.346858437937476</v>
      </c>
      <c r="D133" s="38">
        <f t="shared" si="17"/>
        <v>0.64595791902923971</v>
      </c>
      <c r="E133" s="39">
        <f t="shared" si="19"/>
        <v>13.168705346908657</v>
      </c>
      <c r="F133" s="40">
        <f t="shared" si="20"/>
        <v>239.5061160407258</v>
      </c>
    </row>
    <row r="134" spans="1:32" x14ac:dyDescent="0.5">
      <c r="A134">
        <v>11.5</v>
      </c>
      <c r="B134">
        <f t="shared" si="16"/>
        <v>9.2000000000000011</v>
      </c>
      <c r="C134" s="37">
        <f t="shared" si="18"/>
        <v>12.27748675034996</v>
      </c>
      <c r="D134" s="38">
        <f t="shared" si="17"/>
        <v>0.51676633522339088</v>
      </c>
      <c r="E134" s="39">
        <f t="shared" si="19"/>
        <v>13.168705346908805</v>
      </c>
      <c r="F134" s="40">
        <f t="shared" si="20"/>
        <v>226.33741069381745</v>
      </c>
    </row>
    <row r="135" spans="1:32" x14ac:dyDescent="0.5">
      <c r="A135">
        <v>11.75</v>
      </c>
      <c r="B135">
        <f t="shared" si="16"/>
        <v>9.4</v>
      </c>
      <c r="C135" s="37">
        <f t="shared" si="18"/>
        <v>9.208115062762479</v>
      </c>
      <c r="D135" s="38">
        <f t="shared" si="17"/>
        <v>0.38757475141754355</v>
      </c>
      <c r="E135" s="39">
        <f t="shared" si="19"/>
        <v>13.168705346908652</v>
      </c>
      <c r="F135" s="40">
        <f t="shared" si="20"/>
        <v>213.16870534690901</v>
      </c>
    </row>
    <row r="136" spans="1:32" x14ac:dyDescent="0.5">
      <c r="A136">
        <v>12</v>
      </c>
      <c r="B136">
        <f t="shared" si="16"/>
        <v>9.6000000000000014</v>
      </c>
      <c r="C136" s="37">
        <f t="shared" si="18"/>
        <v>6.1387433751749629</v>
      </c>
      <c r="D136" s="38">
        <f t="shared" si="17"/>
        <v>0.25838316761169472</v>
      </c>
      <c r="E136" s="39">
        <f t="shared" si="19"/>
        <v>13.168705346908805</v>
      </c>
      <c r="F136" s="40">
        <f t="shared" si="20"/>
        <v>200.00000000000048</v>
      </c>
    </row>
    <row r="137" spans="1:32" x14ac:dyDescent="0.5">
      <c r="A137">
        <v>12.25</v>
      </c>
      <c r="B137">
        <f t="shared" si="16"/>
        <v>9.8000000000000007</v>
      </c>
      <c r="C137" s="37">
        <f t="shared" si="18"/>
        <v>3.0693716875874815</v>
      </c>
      <c r="D137" s="38">
        <f t="shared" si="17"/>
        <v>0.12919158380584736</v>
      </c>
      <c r="E137" s="39">
        <f t="shared" si="19"/>
        <v>13.168705346908656</v>
      </c>
      <c r="F137" s="40">
        <f t="shared" si="20"/>
        <v>213.16870534690915</v>
      </c>
    </row>
    <row r="138" spans="1:32" x14ac:dyDescent="0.5">
      <c r="A138">
        <v>12.5</v>
      </c>
      <c r="B138">
        <f t="shared" si="16"/>
        <v>10</v>
      </c>
      <c r="C138" s="37">
        <f t="shared" si="18"/>
        <v>0</v>
      </c>
      <c r="D138" s="38">
        <f t="shared" si="17"/>
        <v>0</v>
      </c>
      <c r="E138" s="39">
        <f t="shared" si="19"/>
        <v>13.168705346908656</v>
      </c>
      <c r="F138" s="40">
        <f t="shared" si="20"/>
        <v>226.33741069381736</v>
      </c>
    </row>
    <row r="139" spans="1:32" x14ac:dyDescent="0.5">
      <c r="A139">
        <v>12.75</v>
      </c>
      <c r="B139">
        <f t="shared" si="16"/>
        <v>10.200000000000001</v>
      </c>
      <c r="C139" s="37">
        <v>0</v>
      </c>
      <c r="D139" s="38">
        <f t="shared" si="17"/>
        <v>0</v>
      </c>
      <c r="E139" s="39">
        <f t="shared" si="19"/>
        <v>0</v>
      </c>
      <c r="F139" s="40">
        <f t="shared" si="20"/>
        <v>226.33741069381713</v>
      </c>
    </row>
    <row r="140" spans="1:32" x14ac:dyDescent="0.5">
      <c r="A140">
        <v>13</v>
      </c>
      <c r="B140">
        <f t="shared" si="16"/>
        <v>10.4</v>
      </c>
      <c r="C140" s="37">
        <v>0</v>
      </c>
      <c r="D140" s="38">
        <f t="shared" si="17"/>
        <v>0</v>
      </c>
      <c r="E140" s="39">
        <f t="shared" si="19"/>
        <v>0</v>
      </c>
      <c r="F140" s="40">
        <f t="shared" si="20"/>
        <v>226.33741069381685</v>
      </c>
      <c r="AE140" s="41">
        <v>27.5</v>
      </c>
      <c r="AF140">
        <v>56.940907780985697</v>
      </c>
    </row>
    <row r="141" spans="1:32" x14ac:dyDescent="0.5">
      <c r="A141">
        <v>13.25</v>
      </c>
      <c r="B141">
        <f t="shared" si="16"/>
        <v>10.600000000000001</v>
      </c>
      <c r="C141" s="37">
        <v>0</v>
      </c>
      <c r="D141" s="38">
        <f t="shared" si="17"/>
        <v>0</v>
      </c>
      <c r="E141" s="39">
        <f t="shared" si="19"/>
        <v>0</v>
      </c>
      <c r="F141" s="40">
        <f t="shared" si="20"/>
        <v>199.99999999999952</v>
      </c>
      <c r="AE141" s="41">
        <v>25.3</v>
      </c>
      <c r="AF141">
        <v>58.369527292617697</v>
      </c>
    </row>
    <row r="142" spans="1:32" x14ac:dyDescent="0.5">
      <c r="A142">
        <v>13.5</v>
      </c>
      <c r="B142">
        <f t="shared" si="16"/>
        <v>10.8</v>
      </c>
      <c r="C142" s="37">
        <v>0</v>
      </c>
      <c r="D142" s="38">
        <f t="shared" si="17"/>
        <v>0</v>
      </c>
      <c r="E142" s="39">
        <f t="shared" si="19"/>
        <v>0</v>
      </c>
      <c r="F142" s="40">
        <f t="shared" si="20"/>
        <v>173.66258930618264</v>
      </c>
      <c r="AE142" s="41">
        <v>23.1</v>
      </c>
      <c r="AF142">
        <v>59.6879189011769</v>
      </c>
    </row>
    <row r="143" spans="1:32" x14ac:dyDescent="0.5">
      <c r="A143">
        <v>13.75</v>
      </c>
      <c r="B143">
        <f t="shared" si="16"/>
        <v>11</v>
      </c>
      <c r="C143" s="37">
        <v>0</v>
      </c>
      <c r="D143" s="38">
        <f t="shared" si="17"/>
        <v>0</v>
      </c>
      <c r="E143" s="39">
        <f t="shared" si="19"/>
        <v>0</v>
      </c>
      <c r="F143" s="40">
        <f t="shared" si="20"/>
        <v>173.66258930618287</v>
      </c>
      <c r="AE143" s="41">
        <v>20.9</v>
      </c>
      <c r="AF143">
        <v>60.845561161581699</v>
      </c>
    </row>
    <row r="144" spans="1:32" x14ac:dyDescent="0.5">
      <c r="A144">
        <v>14</v>
      </c>
      <c r="B144">
        <f t="shared" si="16"/>
        <v>11.200000000000001</v>
      </c>
      <c r="C144" s="37">
        <v>0</v>
      </c>
      <c r="D144" s="38">
        <f t="shared" si="17"/>
        <v>0</v>
      </c>
      <c r="E144" s="39">
        <f t="shared" si="19"/>
        <v>0</v>
      </c>
      <c r="F144" s="40">
        <f t="shared" si="20"/>
        <v>173.66258930618315</v>
      </c>
      <c r="AE144" s="41">
        <v>18.7</v>
      </c>
      <c r="AF144">
        <v>61.548737787552902</v>
      </c>
    </row>
    <row r="145" spans="1:32" x14ac:dyDescent="0.5">
      <c r="A145">
        <v>14.25</v>
      </c>
      <c r="B145">
        <f t="shared" si="16"/>
        <v>11.4</v>
      </c>
      <c r="C145" s="37">
        <v>0</v>
      </c>
      <c r="D145" s="38">
        <f t="shared" si="17"/>
        <v>0</v>
      </c>
      <c r="E145" s="39">
        <f t="shared" si="19"/>
        <v>0</v>
      </c>
      <c r="F145" s="40">
        <f t="shared" si="20"/>
        <v>200.00000000000048</v>
      </c>
      <c r="AE145" s="41">
        <v>16.5</v>
      </c>
      <c r="AF145">
        <v>62.920705531867299</v>
      </c>
    </row>
    <row r="146" spans="1:32" x14ac:dyDescent="0.5">
      <c r="A146">
        <v>14.5</v>
      </c>
      <c r="B146">
        <f t="shared" si="16"/>
        <v>11.600000000000001</v>
      </c>
      <c r="C146" s="37">
        <v>0</v>
      </c>
      <c r="D146" s="38">
        <f t="shared" si="17"/>
        <v>0</v>
      </c>
      <c r="E146" s="39">
        <f t="shared" si="19"/>
        <v>0</v>
      </c>
      <c r="F146" s="40">
        <f t="shared" si="20"/>
        <v>226.33741069381736</v>
      </c>
      <c r="AE146" s="41">
        <v>14.3</v>
      </c>
      <c r="AF146">
        <v>63.899751578742901</v>
      </c>
    </row>
    <row r="147" spans="1:32" x14ac:dyDescent="0.5">
      <c r="A147">
        <v>14.75</v>
      </c>
      <c r="B147">
        <f t="shared" si="16"/>
        <v>11.8</v>
      </c>
      <c r="C147" s="37">
        <v>0</v>
      </c>
      <c r="D147" s="38">
        <f t="shared" si="17"/>
        <v>0</v>
      </c>
      <c r="E147" s="39">
        <f t="shared" si="19"/>
        <v>0</v>
      </c>
      <c r="F147" s="40">
        <f t="shared" si="20"/>
        <v>226.33741069381713</v>
      </c>
      <c r="AE147" s="41">
        <v>12.1</v>
      </c>
      <c r="AF147">
        <v>64.712435538548107</v>
      </c>
    </row>
    <row r="148" spans="1:32" x14ac:dyDescent="0.5">
      <c r="A148">
        <v>15</v>
      </c>
      <c r="B148">
        <f t="shared" si="16"/>
        <v>12</v>
      </c>
      <c r="C148" s="37">
        <v>0</v>
      </c>
      <c r="D148" s="38">
        <f t="shared" si="17"/>
        <v>0</v>
      </c>
      <c r="E148" s="39">
        <f t="shared" si="19"/>
        <v>0</v>
      </c>
      <c r="F148" s="40">
        <f t="shared" si="20"/>
        <v>226.33741069381685</v>
      </c>
      <c r="AE148" s="41">
        <v>9.9</v>
      </c>
      <c r="AF148">
        <v>64.722913181625103</v>
      </c>
    </row>
    <row r="149" spans="1:32" x14ac:dyDescent="0.5">
      <c r="C149" s="42"/>
      <c r="H149" s="37"/>
      <c r="I149" s="38"/>
      <c r="J149" s="39"/>
      <c r="K149" s="40"/>
      <c r="AE149" s="41">
        <v>7.7</v>
      </c>
      <c r="AF149">
        <v>63.515021503861597</v>
      </c>
    </row>
    <row r="150" spans="1:32" x14ac:dyDescent="0.5">
      <c r="C150" s="42"/>
      <c r="H150" s="37"/>
      <c r="I150" s="38"/>
      <c r="J150" s="39"/>
      <c r="K150" s="40"/>
      <c r="AE150" s="41">
        <v>5.5</v>
      </c>
      <c r="AF150">
        <v>62.885447407885998</v>
      </c>
    </row>
    <row r="151" spans="1:32" ht="18" x14ac:dyDescent="0.6">
      <c r="B151" s="29" t="s">
        <v>60</v>
      </c>
      <c r="AE151" s="41">
        <v>3.3</v>
      </c>
      <c r="AF151">
        <v>76.769184316328605</v>
      </c>
    </row>
    <row r="152" spans="1:32" x14ac:dyDescent="0.5">
      <c r="B152" s="34" t="s">
        <v>51</v>
      </c>
      <c r="C152" s="34" t="s">
        <v>61</v>
      </c>
      <c r="D152" s="43" t="s">
        <v>62</v>
      </c>
      <c r="E152" s="44" t="s">
        <v>63</v>
      </c>
      <c r="F152" s="34" t="s">
        <v>64</v>
      </c>
      <c r="G152" s="34" t="s">
        <v>9</v>
      </c>
      <c r="H152" s="45" t="s">
        <v>65</v>
      </c>
      <c r="I152" s="46" t="s">
        <v>53</v>
      </c>
      <c r="J152" s="34" t="s">
        <v>54</v>
      </c>
      <c r="K152" s="34" t="s">
        <v>55</v>
      </c>
      <c r="L152" s="47" t="s">
        <v>56</v>
      </c>
      <c r="M152" s="34" t="s">
        <v>66</v>
      </c>
      <c r="N152" s="34" t="s">
        <v>67</v>
      </c>
      <c r="O152" s="34" t="s">
        <v>68</v>
      </c>
      <c r="P152" s="34" t="s">
        <v>69</v>
      </c>
      <c r="Q152" s="34" t="s">
        <v>70</v>
      </c>
      <c r="R152" s="48" t="s">
        <v>71</v>
      </c>
      <c r="S152" s="34" t="s">
        <v>72</v>
      </c>
      <c r="AE152" s="41">
        <v>1.0999999999999901</v>
      </c>
      <c r="AF152">
        <v>64.9530134276213</v>
      </c>
    </row>
    <row r="153" spans="1:32" x14ac:dyDescent="0.5">
      <c r="B153" s="49">
        <v>-1</v>
      </c>
      <c r="C153" s="50">
        <f>t2lsc*B153</f>
        <v>-0.8</v>
      </c>
      <c r="D153" s="41">
        <v>27.5</v>
      </c>
      <c r="E153" s="51">
        <f>H0</f>
        <v>200</v>
      </c>
      <c r="F153" s="52">
        <v>200</v>
      </c>
      <c r="G153" s="50">
        <f t="shared" ref="G153:G169" si="21">F153*Dr/SQRT(E153)</f>
        <v>56.568542494923797</v>
      </c>
      <c r="H153" s="53">
        <f>[1]!interpo2(D153,G153,Débit!A$1:AZ$38)</f>
        <v>0.67824172946097361</v>
      </c>
      <c r="I153" s="54">
        <f t="shared" ref="I153:I171" si="22">H153*Dr^2*SQRT(E153)</f>
        <v>153.46858437937479</v>
      </c>
      <c r="J153" s="55">
        <f t="shared" ref="J153:J171" si="23">I153/Ac</f>
        <v>6.4595791902923985</v>
      </c>
      <c r="K153" s="50">
        <v>0</v>
      </c>
      <c r="L153" s="56">
        <f>H0</f>
        <v>200</v>
      </c>
      <c r="M153" s="57">
        <f>[1]!interpo2(D153,G153,Rendement!A$1:AZ$38)</f>
        <v>0.88630503416552242</v>
      </c>
      <c r="N153" s="58">
        <f t="shared" ref="N153:N160" si="24">M153+Δη</f>
        <v>0.90630503416552244</v>
      </c>
      <c r="O153" s="59">
        <f t="shared" ref="O153:O171" si="25">ρ*g*L153*I153*N153</f>
        <v>272934505.55195844</v>
      </c>
      <c r="P153" s="59">
        <f>O153/(2*PI()*n0/60)</f>
        <v>13031662.709680961</v>
      </c>
      <c r="Q153" s="52">
        <f>P153</f>
        <v>13031662.709680961</v>
      </c>
      <c r="R153" s="60">
        <f>n0</f>
        <v>200</v>
      </c>
      <c r="S153" s="61"/>
      <c r="AE153" s="41">
        <v>0</v>
      </c>
      <c r="AF153">
        <v>76.769184316328605</v>
      </c>
    </row>
    <row r="154" spans="1:32" x14ac:dyDescent="0.5">
      <c r="B154" s="49">
        <v>0</v>
      </c>
      <c r="C154" s="50">
        <f t="shared" ref="C154:C171" si="26">E$14*B154</f>
        <v>0</v>
      </c>
      <c r="D154" s="41">
        <f t="shared" ref="D154:D166" si="27">g0*(1-C154/tp)</f>
        <v>27.5</v>
      </c>
      <c r="E154" s="51">
        <f>L153</f>
        <v>200</v>
      </c>
      <c r="F154" s="52">
        <v>200</v>
      </c>
      <c r="G154" s="50">
        <f t="shared" si="21"/>
        <v>56.568542494923797</v>
      </c>
      <c r="H154" s="53">
        <f>[1]!interpo2(D154,G154,Débit!A$1:AZ$38)</f>
        <v>0.67824172946097361</v>
      </c>
      <c r="I154" s="54">
        <f t="shared" si="22"/>
        <v>153.46858437937479</v>
      </c>
      <c r="J154" s="55">
        <f t="shared" si="23"/>
        <v>6.4595791902923985</v>
      </c>
      <c r="K154" s="50">
        <f t="shared" ref="K154:K171" si="28">(c_/g)*(J153-J154)</f>
        <v>0</v>
      </c>
      <c r="L154" s="56">
        <f>H0</f>
        <v>200</v>
      </c>
      <c r="M154" s="57">
        <f>[1]!interpo2(D154,G154,Rendement!A$1:AZ$38)</f>
        <v>0.88630503416552242</v>
      </c>
      <c r="N154" s="58">
        <f t="shared" si="24"/>
        <v>0.90630503416552244</v>
      </c>
      <c r="O154" s="59">
        <f t="shared" si="25"/>
        <v>272934505.55195844</v>
      </c>
      <c r="P154" s="59">
        <f>O154/(2*PI()*R153/60)</f>
        <v>13031662.709680961</v>
      </c>
      <c r="Q154" s="52">
        <f>P154</f>
        <v>13031662.709680961</v>
      </c>
      <c r="R154" s="60">
        <f>n0</f>
        <v>200</v>
      </c>
      <c r="S154" s="61"/>
      <c r="AE154" s="41">
        <v>0</v>
      </c>
      <c r="AF154">
        <v>64.9530134276213</v>
      </c>
    </row>
    <row r="155" spans="1:32" x14ac:dyDescent="0.5">
      <c r="B155" s="49">
        <v>1</v>
      </c>
      <c r="C155" s="50">
        <f t="shared" si="26"/>
        <v>0.8</v>
      </c>
      <c r="D155" s="41">
        <f t="shared" si="27"/>
        <v>25.3</v>
      </c>
      <c r="E155" s="51">
        <v>215</v>
      </c>
      <c r="F155" s="52">
        <v>208</v>
      </c>
      <c r="G155" s="50">
        <f t="shared" si="21"/>
        <v>56.741929043943394</v>
      </c>
      <c r="H155" s="53">
        <f>[1]!interpo2(D155,G155,Débit!A$1:AZ$38)</f>
        <v>0.63919437148208014</v>
      </c>
      <c r="I155" s="54">
        <f t="shared" si="22"/>
        <v>149.95886845122499</v>
      </c>
      <c r="J155" s="55">
        <f t="shared" si="23"/>
        <v>6.3118532692838958</v>
      </c>
      <c r="K155" s="50">
        <f t="shared" si="28"/>
        <v>15.057940065083603</v>
      </c>
      <c r="L155" s="56">
        <f t="shared" ref="L155:L171" si="29">2*H0-L154+K155</f>
        <v>215.05794006508361</v>
      </c>
      <c r="M155" s="57">
        <f>[1]!interpo2(D155,G155,Rendement!A$1:AZ$38)</f>
        <v>0.90346695100467467</v>
      </c>
      <c r="N155" s="58">
        <f t="shared" si="24"/>
        <v>0.92346695100467469</v>
      </c>
      <c r="O155" s="59">
        <f t="shared" si="25"/>
        <v>292202255.02884877</v>
      </c>
      <c r="P155" s="59">
        <f t="shared" ref="P155:P171" si="30">O155/(2*PI()*F155/60)</f>
        <v>13415028.828011513</v>
      </c>
      <c r="Q155" s="49">
        <v>0</v>
      </c>
      <c r="R155" s="62">
        <f t="shared" ref="R155:R171" si="31">R154+((C155-C154)*(P155-Q155)/I)*(30*L_/(PI()*c_))</f>
        <v>208.19866169484149</v>
      </c>
      <c r="S155" s="63">
        <f t="shared" ref="S155:S171" si="32">(E155-L155)^2+(F155-R155)^2</f>
        <v>4.2823520139186874E-2</v>
      </c>
      <c r="AE155" s="41">
        <v>0</v>
      </c>
      <c r="AF155">
        <v>76.769184316328605</v>
      </c>
    </row>
    <row r="156" spans="1:32" x14ac:dyDescent="0.5">
      <c r="B156" s="49">
        <v>2</v>
      </c>
      <c r="C156" s="50">
        <f t="shared" si="26"/>
        <v>1.6</v>
      </c>
      <c r="D156" s="41">
        <f t="shared" si="27"/>
        <v>23.099999999999998</v>
      </c>
      <c r="E156" s="51">
        <v>220</v>
      </c>
      <c r="F156" s="52">
        <v>216.44</v>
      </c>
      <c r="G156" s="50">
        <f t="shared" si="21"/>
        <v>58.369527292617647</v>
      </c>
      <c r="H156" s="53">
        <f>[1]!interpo2(D156,G156,Débit!A$1:AZ$38)</f>
        <v>0.59605453834251798</v>
      </c>
      <c r="I156" s="54">
        <f t="shared" si="22"/>
        <v>141.45468049543314</v>
      </c>
      <c r="J156" s="55">
        <f t="shared" si="23"/>
        <v>5.9539072064351464</v>
      </c>
      <c r="K156" s="50">
        <f t="shared" si="28"/>
        <v>36.486016293639409</v>
      </c>
      <c r="L156" s="56">
        <f t="shared" si="29"/>
        <v>221.4280762285558</v>
      </c>
      <c r="M156" s="57">
        <f>[1]!interpo2(D156,G156,Rendement!A$1:AZ$38)</f>
        <v>0.91764554037797652</v>
      </c>
      <c r="N156" s="58">
        <f t="shared" si="24"/>
        <v>0.93764554037797654</v>
      </c>
      <c r="O156" s="59">
        <f t="shared" si="25"/>
        <v>288153083.1534639</v>
      </c>
      <c r="P156" s="59">
        <f t="shared" si="30"/>
        <v>12713265.815295804</v>
      </c>
      <c r="Q156" s="49">
        <v>0</v>
      </c>
      <c r="R156" s="62">
        <f t="shared" si="31"/>
        <v>215.96843742864837</v>
      </c>
      <c r="S156" s="63">
        <f t="shared" si="32"/>
        <v>2.2617729732659022</v>
      </c>
      <c r="AE156" s="41">
        <v>0</v>
      </c>
      <c r="AF156">
        <v>64.9530134276213</v>
      </c>
    </row>
    <row r="157" spans="1:32" x14ac:dyDescent="0.5">
      <c r="B157" s="49">
        <v>3</v>
      </c>
      <c r="C157" s="50">
        <f t="shared" si="26"/>
        <v>2.4000000000000004</v>
      </c>
      <c r="D157" s="41">
        <f t="shared" si="27"/>
        <v>20.9</v>
      </c>
      <c r="E157" s="51">
        <v>224.88</v>
      </c>
      <c r="F157" s="52">
        <v>223.77</v>
      </c>
      <c r="G157" s="50">
        <f t="shared" si="21"/>
        <v>59.687918901176886</v>
      </c>
      <c r="H157" s="53">
        <f>[1]!interpo2(D157,G157,Débit!A$1:AZ$38)</f>
        <v>0.54600961941643456</v>
      </c>
      <c r="I157" s="54">
        <f t="shared" si="22"/>
        <v>131.00735938377667</v>
      </c>
      <c r="J157" s="55">
        <f t="shared" si="23"/>
        <v>5.514173574173741</v>
      </c>
      <c r="K157" s="50">
        <f t="shared" si="28"/>
        <v>44.82275442244589</v>
      </c>
      <c r="L157" s="56">
        <f t="shared" si="29"/>
        <v>223.39467819389009</v>
      </c>
      <c r="M157" s="57">
        <f>[1]!interpo2(D157,G157,Rendement!A$1:AZ$38)</f>
        <v>0.92008012789292948</v>
      </c>
      <c r="N157" s="58">
        <f t="shared" si="24"/>
        <v>0.9400801278929295</v>
      </c>
      <c r="O157" s="59">
        <f t="shared" si="25"/>
        <v>269940443.86498493</v>
      </c>
      <c r="P157" s="59">
        <f t="shared" si="30"/>
        <v>11519602.086481471</v>
      </c>
      <c r="Q157" s="49">
        <v>0</v>
      </c>
      <c r="R157" s="62">
        <f t="shared" si="31"/>
        <v>223.00869962838689</v>
      </c>
      <c r="S157" s="63">
        <f t="shared" si="32"/>
        <v>2.7857591235238712</v>
      </c>
    </row>
    <row r="158" spans="1:32" x14ac:dyDescent="0.5">
      <c r="B158" s="49">
        <v>4</v>
      </c>
      <c r="C158" s="50">
        <f t="shared" si="26"/>
        <v>3.2</v>
      </c>
      <c r="D158" s="41">
        <f t="shared" si="27"/>
        <v>18.7</v>
      </c>
      <c r="E158" s="51">
        <v>228.96</v>
      </c>
      <c r="F158" s="52">
        <v>230.17</v>
      </c>
      <c r="G158" s="50">
        <f t="shared" si="21"/>
        <v>60.845561161581735</v>
      </c>
      <c r="H158" s="53">
        <f>[1]!interpo2(D158,G158,Débit!A$1:AZ$38)</f>
        <v>0.48950788150779417</v>
      </c>
      <c r="I158" s="54">
        <f t="shared" si="22"/>
        <v>118.51122290410447</v>
      </c>
      <c r="J158" s="55">
        <f t="shared" si="23"/>
        <v>4.9882041486422928</v>
      </c>
      <c r="K158" s="50">
        <f t="shared" si="28"/>
        <v>53.61290714351442</v>
      </c>
      <c r="L158" s="56">
        <f t="shared" si="29"/>
        <v>230.21822894962435</v>
      </c>
      <c r="M158" s="57">
        <f>[1]!interpo2(D158,G158,Rendement!A$1:AZ$38)</f>
        <v>0.90407517889562949</v>
      </c>
      <c r="N158" s="58">
        <f t="shared" si="24"/>
        <v>0.92407517889562951</v>
      </c>
      <c r="O158" s="59">
        <f t="shared" si="25"/>
        <v>247366601.58897361</v>
      </c>
      <c r="P158" s="59">
        <f t="shared" si="30"/>
        <v>10262749.463108651</v>
      </c>
      <c r="Q158" s="49">
        <v>0</v>
      </c>
      <c r="R158" s="62">
        <f t="shared" si="31"/>
        <v>229.28083008637384</v>
      </c>
      <c r="S158" s="63">
        <f t="shared" si="32"/>
        <v>2.3737632249706992</v>
      </c>
    </row>
    <row r="159" spans="1:32" x14ac:dyDescent="0.5">
      <c r="B159" s="49">
        <v>5</v>
      </c>
      <c r="C159" s="50">
        <f t="shared" si="26"/>
        <v>4</v>
      </c>
      <c r="D159" s="41">
        <f t="shared" si="27"/>
        <v>16.5</v>
      </c>
      <c r="E159" s="51">
        <v>234.5</v>
      </c>
      <c r="F159" s="52">
        <v>235.63</v>
      </c>
      <c r="G159" s="50">
        <f t="shared" si="21"/>
        <v>61.548737787552859</v>
      </c>
      <c r="H159" s="53">
        <f>[1]!interpo2(D159,G159,Débit!A$1:AZ$38)</f>
        <v>0.42211457352345488</v>
      </c>
      <c r="I159" s="54">
        <f t="shared" si="22"/>
        <v>103.42410054564208</v>
      </c>
      <c r="J159" s="55">
        <f t="shared" si="23"/>
        <v>4.3531786675496535</v>
      </c>
      <c r="K159" s="50">
        <f t="shared" si="28"/>
        <v>64.729165801196601</v>
      </c>
      <c r="L159" s="56">
        <f t="shared" si="29"/>
        <v>234.51093685157224</v>
      </c>
      <c r="M159" s="57">
        <f>[1]!interpo2(D159,G159,Rendement!A$1:AZ$38)</f>
        <v>0.88374259493391139</v>
      </c>
      <c r="N159" s="58">
        <f t="shared" si="24"/>
        <v>0.9037425949339114</v>
      </c>
      <c r="O159" s="59">
        <f t="shared" si="25"/>
        <v>215062245.22359577</v>
      </c>
      <c r="P159" s="59">
        <f t="shared" si="30"/>
        <v>8715754.2078113891</v>
      </c>
      <c r="Q159" s="49">
        <v>0</v>
      </c>
      <c r="R159" s="62">
        <f t="shared" si="31"/>
        <v>234.60750668777098</v>
      </c>
      <c r="S159" s="63">
        <f t="shared" si="32"/>
        <v>1.0456121882753788</v>
      </c>
    </row>
    <row r="160" spans="1:32" x14ac:dyDescent="0.5">
      <c r="B160" s="49">
        <v>6</v>
      </c>
      <c r="C160" s="50">
        <f t="shared" si="26"/>
        <v>4.8000000000000007</v>
      </c>
      <c r="D160" s="41">
        <f t="shared" si="27"/>
        <v>14.299999999999997</v>
      </c>
      <c r="E160" s="51">
        <v>232.63</v>
      </c>
      <c r="F160" s="52">
        <v>239.92</v>
      </c>
      <c r="G160" s="50">
        <f t="shared" si="21"/>
        <v>62.920705531867249</v>
      </c>
      <c r="H160" s="53">
        <f>[1]!interpo2(D160,G160,Débit!A$1:AZ$38)</f>
        <v>0.35802426648147662</v>
      </c>
      <c r="I160" s="54">
        <f t="shared" si="22"/>
        <v>87.370597682297685</v>
      </c>
      <c r="J160" s="55">
        <f t="shared" si="23"/>
        <v>3.6774776864875296</v>
      </c>
      <c r="K160" s="50">
        <f t="shared" si="28"/>
        <v>68.875284752267874</v>
      </c>
      <c r="L160" s="56">
        <f t="shared" si="29"/>
        <v>234.36434790069563</v>
      </c>
      <c r="M160" s="57">
        <f>[1]!interpo2(D160,G160,Rendement!A$1:AZ$38)</f>
        <v>0.85274983848918295</v>
      </c>
      <c r="N160" s="58">
        <f t="shared" si="24"/>
        <v>0.87274983848918297</v>
      </c>
      <c r="O160" s="59">
        <f t="shared" si="25"/>
        <v>175340079.66028595</v>
      </c>
      <c r="P160" s="59">
        <f t="shared" si="30"/>
        <v>6978886.3954804623</v>
      </c>
      <c r="Q160" s="49">
        <v>0</v>
      </c>
      <c r="R160" s="62">
        <f t="shared" si="31"/>
        <v>238.87268787350217</v>
      </c>
      <c r="S160" s="63">
        <f t="shared" si="32"/>
        <v>4.1048253309567428</v>
      </c>
    </row>
    <row r="161" spans="2:19" x14ac:dyDescent="0.5">
      <c r="B161" s="49">
        <v>7</v>
      </c>
      <c r="C161" s="50">
        <f t="shared" si="26"/>
        <v>5.6000000000000005</v>
      </c>
      <c r="D161" s="41">
        <f t="shared" si="27"/>
        <v>12.099999999999998</v>
      </c>
      <c r="E161" s="51">
        <v>231</v>
      </c>
      <c r="F161" s="52">
        <v>243.42</v>
      </c>
      <c r="G161" s="50">
        <f t="shared" si="21"/>
        <v>64.063440634842777</v>
      </c>
      <c r="H161" s="53">
        <f>[1]!interpo2(D161,G161,Débit!A$1:AZ$38)</f>
        <v>0.29854986116933463</v>
      </c>
      <c r="I161" s="54">
        <f t="shared" si="22"/>
        <v>72.601040704081413</v>
      </c>
      <c r="J161" s="55">
        <f t="shared" si="23"/>
        <v>3.0558187111855748</v>
      </c>
      <c r="K161" s="50">
        <f t="shared" si="28"/>
        <v>63.366696427496542</v>
      </c>
      <c r="L161" s="56">
        <f t="shared" si="29"/>
        <v>229.00234852680092</v>
      </c>
      <c r="M161" s="57">
        <f>[1]!interpo2(D161,G161,Rendement!A$1:AZ$38)</f>
        <v>0.82077429400880642</v>
      </c>
      <c r="N161" s="58">
        <v>0.87</v>
      </c>
      <c r="O161" s="59">
        <f t="shared" si="25"/>
        <v>141917713.17256734</v>
      </c>
      <c r="P161" s="59">
        <f t="shared" si="30"/>
        <v>5567391.0682060346</v>
      </c>
      <c r="Q161" s="49">
        <v>0</v>
      </c>
      <c r="R161" s="62">
        <f t="shared" si="31"/>
        <v>242.2752266586439</v>
      </c>
      <c r="S161" s="63">
        <f t="shared" si="32"/>
        <v>5.30111741145405</v>
      </c>
    </row>
    <row r="162" spans="2:19" x14ac:dyDescent="0.5">
      <c r="B162" s="49">
        <v>8</v>
      </c>
      <c r="C162" s="50">
        <f t="shared" si="26"/>
        <v>6.4</v>
      </c>
      <c r="D162" s="41">
        <f t="shared" si="27"/>
        <v>9.9</v>
      </c>
      <c r="E162" s="51">
        <v>230.97</v>
      </c>
      <c r="F162" s="52">
        <v>245.87</v>
      </c>
      <c r="G162" s="50">
        <f t="shared" si="21"/>
        <v>64.71243553854805</v>
      </c>
      <c r="H162" s="53">
        <f>[1]!interpo2(D162,G162,Débit!A$1:AZ$38)</f>
        <v>0.24246133814467163</v>
      </c>
      <c r="I162" s="54">
        <f t="shared" si="22"/>
        <v>58.957663973930387</v>
      </c>
      <c r="J162" s="55">
        <f t="shared" si="23"/>
        <v>2.4815612970848209</v>
      </c>
      <c r="K162" s="50">
        <f t="shared" si="28"/>
        <v>58.534979267188618</v>
      </c>
      <c r="L162" s="56">
        <f t="shared" si="29"/>
        <v>229.5326307403877</v>
      </c>
      <c r="M162" s="57">
        <f>[1]!interpo2(D162,G162,Rendement!A$1:AZ$38)</f>
        <v>0.79243132168211428</v>
      </c>
      <c r="N162" s="58">
        <f>M162+Δη</f>
        <v>0.81243132168211429</v>
      </c>
      <c r="O162" s="59">
        <f t="shared" si="25"/>
        <v>107871304.22513258</v>
      </c>
      <c r="P162" s="59">
        <f t="shared" si="30"/>
        <v>4189592.3744741953</v>
      </c>
      <c r="Q162" s="49">
        <v>0</v>
      </c>
      <c r="R162" s="62">
        <f t="shared" si="31"/>
        <v>244.8357169086446</v>
      </c>
      <c r="S162" s="63">
        <f t="shared" si="32"/>
        <v>3.1357719015420953</v>
      </c>
    </row>
    <row r="163" spans="2:19" x14ac:dyDescent="0.5">
      <c r="B163" s="49">
        <v>9</v>
      </c>
      <c r="C163" s="50">
        <f t="shared" si="26"/>
        <v>7.2</v>
      </c>
      <c r="D163" s="41">
        <f t="shared" si="27"/>
        <v>7.7000000000000011</v>
      </c>
      <c r="E163" s="51">
        <v>230</v>
      </c>
      <c r="F163" s="52">
        <v>247.38</v>
      </c>
      <c r="G163" s="50">
        <f t="shared" si="21"/>
        <v>65.247016603459912</v>
      </c>
      <c r="H163" s="53">
        <f>[1]!interpo2(D163,G163,Débit!A$1:AZ$38)</f>
        <v>0.18803193413613406</v>
      </c>
      <c r="I163" s="54">
        <f t="shared" si="22"/>
        <v>45.626327553869103</v>
      </c>
      <c r="J163" s="55">
        <f t="shared" si="23"/>
        <v>1.9204378354587011</v>
      </c>
      <c r="K163" s="50">
        <f t="shared" si="28"/>
        <v>57.196214425984387</v>
      </c>
      <c r="L163" s="56">
        <f t="shared" si="29"/>
        <v>227.66358368559668</v>
      </c>
      <c r="M163" s="57">
        <f>[1]!interpo2(D163,G163,Rendement!A$1:AZ$38)</f>
        <v>0.76477928309314891</v>
      </c>
      <c r="N163" s="58">
        <f>M163+Δη</f>
        <v>0.78477928309314893</v>
      </c>
      <c r="O163" s="59">
        <f t="shared" si="25"/>
        <v>79981801.347871155</v>
      </c>
      <c r="P163" s="59">
        <f t="shared" si="30"/>
        <v>3087436.1003899374</v>
      </c>
      <c r="Q163" s="49">
        <v>0</v>
      </c>
      <c r="R163" s="62">
        <f t="shared" si="31"/>
        <v>246.7226188613771</v>
      </c>
      <c r="S163" s="63">
        <f t="shared" si="32"/>
        <v>5.8909911556271402</v>
      </c>
    </row>
    <row r="164" spans="2:19" x14ac:dyDescent="0.5">
      <c r="B164" s="49">
        <v>10</v>
      </c>
      <c r="C164" s="50">
        <f t="shared" si="26"/>
        <v>8</v>
      </c>
      <c r="D164" s="41">
        <f t="shared" si="27"/>
        <v>5.4999999999999991</v>
      </c>
      <c r="E164" s="51">
        <v>230</v>
      </c>
      <c r="F164" s="52">
        <v>247.79</v>
      </c>
      <c r="G164" s="50">
        <f t="shared" si="21"/>
        <v>65.355155001096819</v>
      </c>
      <c r="H164" s="53">
        <f>[1]!interpo2(D164,G164,Débit!A$1:AZ$38)</f>
        <v>0.13417646530774294</v>
      </c>
      <c r="I164" s="54">
        <f t="shared" si="22"/>
        <v>32.558189566454999</v>
      </c>
      <c r="J164" s="55">
        <f t="shared" si="23"/>
        <v>1.3703925441651004</v>
      </c>
      <c r="K164" s="50">
        <f t="shared" si="28"/>
        <v>56.066998755782144</v>
      </c>
      <c r="L164" s="56">
        <f t="shared" si="29"/>
        <v>228.40341507018547</v>
      </c>
      <c r="M164" s="57">
        <f>[1]!interpo2(D164,G164,Rendement!A$1:AZ$38)</f>
        <v>0.74067010207878703</v>
      </c>
      <c r="N164" s="58">
        <f>M164+Δη</f>
        <v>0.76067010207878705</v>
      </c>
      <c r="O164" s="59">
        <f t="shared" si="25"/>
        <v>55500098.869544744</v>
      </c>
      <c r="P164" s="59">
        <f t="shared" si="30"/>
        <v>2138855.097585123</v>
      </c>
      <c r="Q164" s="49">
        <v>0</v>
      </c>
      <c r="R164" s="62">
        <f t="shared" si="31"/>
        <v>248.0297908089149</v>
      </c>
      <c r="S164" s="63">
        <f t="shared" si="32"/>
        <v>2.6065830701509185</v>
      </c>
    </row>
    <row r="165" spans="2:19" x14ac:dyDescent="0.5">
      <c r="B165" s="49">
        <v>11</v>
      </c>
      <c r="C165" s="50">
        <f t="shared" si="26"/>
        <v>8.8000000000000007</v>
      </c>
      <c r="D165" s="41">
        <f t="shared" si="27"/>
        <v>3.2999999999999967</v>
      </c>
      <c r="E165" s="51">
        <v>229</v>
      </c>
      <c r="F165" s="52">
        <v>247.71</v>
      </c>
      <c r="G165" s="50">
        <f t="shared" si="21"/>
        <v>65.47655020749211</v>
      </c>
      <c r="H165" s="53">
        <f>[1]!interpo2(D165,G165,Débit!A$1:AZ$38)</f>
        <v>8.0654542806054788E-2</v>
      </c>
      <c r="I165" s="54">
        <f t="shared" si="22"/>
        <v>19.528395296502843</v>
      </c>
      <c r="J165" s="55">
        <f t="shared" si="23"/>
        <v>0.8219611615447131</v>
      </c>
      <c r="K165" s="50">
        <f t="shared" si="28"/>
        <v>55.902490456183401</v>
      </c>
      <c r="L165" s="56">
        <f t="shared" si="29"/>
        <v>227.49907538599791</v>
      </c>
      <c r="M165" s="57">
        <f>[1]!interpo2(D165,G165,Rendement!A$1:AZ$38)</f>
        <v>0.71639017610673872</v>
      </c>
      <c r="N165" s="58">
        <f>M165+Δη</f>
        <v>0.73639017610673874</v>
      </c>
      <c r="O165" s="59">
        <f t="shared" si="25"/>
        <v>32098796.465088364</v>
      </c>
      <c r="P165" s="59">
        <f t="shared" si="30"/>
        <v>1237418.4630542495</v>
      </c>
      <c r="Q165" s="49">
        <v>0</v>
      </c>
      <c r="R165" s="62">
        <f t="shared" si="31"/>
        <v>248.78604526677702</v>
      </c>
      <c r="S165" s="63">
        <f t="shared" si="32"/>
        <v>3.4106481130705344</v>
      </c>
    </row>
    <row r="166" spans="2:19" x14ac:dyDescent="0.5">
      <c r="B166" s="49">
        <v>12</v>
      </c>
      <c r="C166" s="50">
        <f t="shared" si="26"/>
        <v>9.6000000000000014</v>
      </c>
      <c r="D166" s="41">
        <f t="shared" si="27"/>
        <v>1.0999999999999948</v>
      </c>
      <c r="E166" s="51">
        <v>258</v>
      </c>
      <c r="F166" s="52">
        <v>249</v>
      </c>
      <c r="G166" s="50">
        <f t="shared" si="21"/>
        <v>62.008251513923156</v>
      </c>
      <c r="H166" s="53">
        <v>0</v>
      </c>
      <c r="I166" s="54">
        <f t="shared" si="22"/>
        <v>0</v>
      </c>
      <c r="J166" s="55">
        <f t="shared" si="23"/>
        <v>0</v>
      </c>
      <c r="K166" s="50">
        <f t="shared" si="28"/>
        <v>83.783819534652991</v>
      </c>
      <c r="L166" s="56">
        <f t="shared" si="29"/>
        <v>256.28474414865508</v>
      </c>
      <c r="M166" s="57">
        <f>[1]!interpo2(D166,G166,Rendement!A$1:AZ$38)</f>
        <v>0.72560896977226585</v>
      </c>
      <c r="N166" s="58">
        <f>M166+Δη</f>
        <v>0.74560896977226587</v>
      </c>
      <c r="O166" s="59">
        <f t="shared" si="25"/>
        <v>0</v>
      </c>
      <c r="P166" s="59">
        <f t="shared" si="30"/>
        <v>0</v>
      </c>
      <c r="Q166" s="49">
        <v>0</v>
      </c>
      <c r="R166" s="62">
        <f t="shared" si="31"/>
        <v>248.78604526677702</v>
      </c>
      <c r="S166" s="63">
        <f t="shared" si="32"/>
        <v>2.9878792634415037</v>
      </c>
    </row>
    <row r="167" spans="2:19" x14ac:dyDescent="0.5">
      <c r="B167" s="49">
        <v>13</v>
      </c>
      <c r="C167" s="50">
        <f t="shared" si="26"/>
        <v>10.4</v>
      </c>
      <c r="D167" s="41">
        <v>0</v>
      </c>
      <c r="E167" s="51">
        <v>145</v>
      </c>
      <c r="F167" s="52">
        <v>249</v>
      </c>
      <c r="G167" s="50">
        <f t="shared" si="21"/>
        <v>82.713297934325013</v>
      </c>
      <c r="H167" s="53">
        <v>0</v>
      </c>
      <c r="I167" s="54">
        <f t="shared" si="22"/>
        <v>0</v>
      </c>
      <c r="J167" s="55">
        <f t="shared" si="23"/>
        <v>0</v>
      </c>
      <c r="K167" s="50">
        <f t="shared" si="28"/>
        <v>0</v>
      </c>
      <c r="L167" s="56">
        <f t="shared" si="29"/>
        <v>143.71525585134492</v>
      </c>
      <c r="M167" s="57">
        <v>0</v>
      </c>
      <c r="N167" s="58">
        <v>0</v>
      </c>
      <c r="O167" s="59">
        <f t="shared" si="25"/>
        <v>0</v>
      </c>
      <c r="P167" s="59">
        <f t="shared" si="30"/>
        <v>0</v>
      </c>
      <c r="Q167" s="49">
        <v>0</v>
      </c>
      <c r="R167" s="62">
        <f t="shared" si="31"/>
        <v>248.78604526677702</v>
      </c>
      <c r="S167" s="63">
        <f t="shared" si="32"/>
        <v>1.6963441553719796</v>
      </c>
    </row>
    <row r="168" spans="2:19" x14ac:dyDescent="0.5">
      <c r="B168" s="49">
        <v>14</v>
      </c>
      <c r="C168" s="50">
        <f t="shared" si="26"/>
        <v>11.200000000000001</v>
      </c>
      <c r="D168" s="41">
        <v>0</v>
      </c>
      <c r="E168" s="51">
        <v>258</v>
      </c>
      <c r="F168" s="52">
        <v>249</v>
      </c>
      <c r="G168" s="50">
        <f t="shared" si="21"/>
        <v>62.008251513923156</v>
      </c>
      <c r="H168" s="53">
        <v>0</v>
      </c>
      <c r="I168" s="54">
        <f t="shared" si="22"/>
        <v>0</v>
      </c>
      <c r="J168" s="55">
        <f t="shared" si="23"/>
        <v>0</v>
      </c>
      <c r="K168" s="50">
        <f t="shared" si="28"/>
        <v>0</v>
      </c>
      <c r="L168" s="56">
        <f t="shared" si="29"/>
        <v>256.28474414865508</v>
      </c>
      <c r="M168" s="57">
        <v>0</v>
      </c>
      <c r="N168" s="58">
        <v>0</v>
      </c>
      <c r="O168" s="59">
        <f t="shared" si="25"/>
        <v>0</v>
      </c>
      <c r="P168" s="59">
        <f t="shared" si="30"/>
        <v>0</v>
      </c>
      <c r="Q168" s="49">
        <v>0</v>
      </c>
      <c r="R168" s="62">
        <f t="shared" si="31"/>
        <v>248.78604526677702</v>
      </c>
      <c r="S168" s="63">
        <f t="shared" si="32"/>
        <v>2.9878792634415037</v>
      </c>
    </row>
    <row r="169" spans="2:19" x14ac:dyDescent="0.5">
      <c r="B169" s="49">
        <v>15</v>
      </c>
      <c r="C169" s="50">
        <f t="shared" si="26"/>
        <v>12</v>
      </c>
      <c r="D169" s="41">
        <v>0</v>
      </c>
      <c r="E169" s="51">
        <v>145</v>
      </c>
      <c r="F169" s="52">
        <v>249</v>
      </c>
      <c r="G169" s="50">
        <f t="shared" si="21"/>
        <v>82.713297934325013</v>
      </c>
      <c r="H169" s="53">
        <v>0</v>
      </c>
      <c r="I169" s="54">
        <f t="shared" si="22"/>
        <v>0</v>
      </c>
      <c r="J169" s="55">
        <f t="shared" si="23"/>
        <v>0</v>
      </c>
      <c r="K169" s="50">
        <f t="shared" si="28"/>
        <v>0</v>
      </c>
      <c r="L169" s="56">
        <f t="shared" si="29"/>
        <v>143.71525585134492</v>
      </c>
      <c r="M169" s="57">
        <v>0</v>
      </c>
      <c r="N169" s="58">
        <v>0</v>
      </c>
      <c r="O169" s="59">
        <f t="shared" si="25"/>
        <v>0</v>
      </c>
      <c r="P169" s="59">
        <f t="shared" si="30"/>
        <v>0</v>
      </c>
      <c r="Q169" s="49">
        <v>0</v>
      </c>
      <c r="R169" s="62">
        <f t="shared" si="31"/>
        <v>248.78604526677702</v>
      </c>
      <c r="S169" s="63">
        <f t="shared" si="32"/>
        <v>1.6963441553719796</v>
      </c>
    </row>
    <row r="170" spans="2:19" x14ac:dyDescent="0.5">
      <c r="B170" s="49">
        <v>16</v>
      </c>
      <c r="C170" s="50">
        <f t="shared" si="26"/>
        <v>12.8</v>
      </c>
      <c r="D170" s="41">
        <v>0</v>
      </c>
      <c r="E170" s="51">
        <v>258</v>
      </c>
      <c r="F170" s="52">
        <v>249</v>
      </c>
      <c r="G170" s="50">
        <f>F168*Dr/SQRT(E170)</f>
        <v>62.008251513923156</v>
      </c>
      <c r="H170" s="53">
        <v>0</v>
      </c>
      <c r="I170" s="54">
        <f t="shared" si="22"/>
        <v>0</v>
      </c>
      <c r="J170" s="55">
        <f t="shared" si="23"/>
        <v>0</v>
      </c>
      <c r="K170" s="50">
        <f t="shared" si="28"/>
        <v>0</v>
      </c>
      <c r="L170" s="56">
        <f t="shared" si="29"/>
        <v>256.28474414865508</v>
      </c>
      <c r="M170" s="57">
        <v>0</v>
      </c>
      <c r="N170" s="58">
        <v>0</v>
      </c>
      <c r="O170" s="59">
        <f t="shared" si="25"/>
        <v>0</v>
      </c>
      <c r="P170" s="59">
        <f t="shared" si="30"/>
        <v>0</v>
      </c>
      <c r="Q170" s="49">
        <v>0</v>
      </c>
      <c r="R170" s="62">
        <f t="shared" si="31"/>
        <v>248.78604526677702</v>
      </c>
      <c r="S170" s="63">
        <f t="shared" si="32"/>
        <v>2.9878792634415037</v>
      </c>
    </row>
    <row r="171" spans="2:19" x14ac:dyDescent="0.5">
      <c r="B171" s="49">
        <v>17</v>
      </c>
      <c r="C171" s="50">
        <f t="shared" si="26"/>
        <v>13.600000000000001</v>
      </c>
      <c r="D171" s="41">
        <v>0</v>
      </c>
      <c r="E171" s="51">
        <v>145</v>
      </c>
      <c r="F171" s="52">
        <v>247.93</v>
      </c>
      <c r="G171" s="50">
        <f>F169*Dr/SQRT(E171)</f>
        <v>82.713297934325013</v>
      </c>
      <c r="H171" s="53">
        <v>0</v>
      </c>
      <c r="I171" s="54">
        <f t="shared" si="22"/>
        <v>0</v>
      </c>
      <c r="J171" s="55">
        <f t="shared" si="23"/>
        <v>0</v>
      </c>
      <c r="K171" s="50">
        <f t="shared" si="28"/>
        <v>0</v>
      </c>
      <c r="L171" s="56">
        <f t="shared" si="29"/>
        <v>143.71525585134492</v>
      </c>
      <c r="M171" s="57">
        <v>0</v>
      </c>
      <c r="N171" s="58">
        <v>0</v>
      </c>
      <c r="O171" s="59">
        <f t="shared" si="25"/>
        <v>0</v>
      </c>
      <c r="P171" s="59">
        <f t="shared" si="30"/>
        <v>0</v>
      </c>
      <c r="Q171" s="49">
        <v>0</v>
      </c>
      <c r="R171" s="62">
        <f t="shared" si="31"/>
        <v>248.78604526677702</v>
      </c>
      <c r="S171" s="63">
        <f t="shared" si="32"/>
        <v>2.3833810262747974</v>
      </c>
    </row>
    <row r="172" spans="2:19" x14ac:dyDescent="0.5">
      <c r="B172" s="64"/>
      <c r="C172" s="65"/>
      <c r="D172" s="64"/>
      <c r="E172" s="64"/>
      <c r="F172" s="64"/>
      <c r="G172" s="64"/>
      <c r="H172" s="66"/>
      <c r="I172" s="67"/>
      <c r="J172" s="55"/>
      <c r="K172" s="68"/>
      <c r="L172" s="50"/>
      <c r="M172" s="64"/>
      <c r="N172" s="64"/>
      <c r="O172" s="64"/>
      <c r="P172" s="64"/>
      <c r="Q172" s="64"/>
      <c r="R172" s="64"/>
    </row>
    <row r="173" spans="2:19" x14ac:dyDescent="0.5">
      <c r="B173" s="64"/>
      <c r="C173" s="65"/>
      <c r="D173" s="64"/>
      <c r="E173" s="64"/>
      <c r="F173" s="64"/>
      <c r="G173" s="64"/>
      <c r="H173" s="66"/>
      <c r="I173" s="67"/>
      <c r="J173" s="55"/>
      <c r="K173" s="68"/>
      <c r="L173" s="50"/>
      <c r="M173" s="64"/>
      <c r="N173" s="64"/>
      <c r="O173" s="64"/>
      <c r="P173" s="64"/>
      <c r="Q173" s="64"/>
      <c r="R173" s="64"/>
    </row>
    <row r="174" spans="2:19" ht="18" x14ac:dyDescent="0.6">
      <c r="B174" s="29" t="s">
        <v>73</v>
      </c>
    </row>
    <row r="175" spans="2:19" x14ac:dyDescent="0.5">
      <c r="B175" s="34" t="s">
        <v>51</v>
      </c>
      <c r="C175" s="34" t="s">
        <v>61</v>
      </c>
      <c r="D175" s="43" t="s">
        <v>62</v>
      </c>
      <c r="E175" s="34" t="s">
        <v>63</v>
      </c>
      <c r="F175" s="34" t="s">
        <v>64</v>
      </c>
      <c r="G175" s="34" t="s">
        <v>9</v>
      </c>
      <c r="H175" s="45" t="s">
        <v>65</v>
      </c>
      <c r="I175" s="46" t="s">
        <v>53</v>
      </c>
      <c r="J175" s="34" t="s">
        <v>54</v>
      </c>
      <c r="K175" s="34" t="s">
        <v>55</v>
      </c>
      <c r="L175" s="47" t="s">
        <v>56</v>
      </c>
      <c r="M175" s="34" t="s">
        <v>66</v>
      </c>
      <c r="N175" s="34" t="s">
        <v>67</v>
      </c>
      <c r="O175" s="34" t="s">
        <v>68</v>
      </c>
      <c r="P175" s="34" t="s">
        <v>69</v>
      </c>
      <c r="Q175" s="34" t="s">
        <v>70</v>
      </c>
      <c r="R175" s="48" t="s">
        <v>71</v>
      </c>
      <c r="S175" s="64"/>
    </row>
    <row r="176" spans="2:19" x14ac:dyDescent="0.5">
      <c r="B176" s="49">
        <v>-1</v>
      </c>
      <c r="C176" s="50">
        <f t="shared" ref="C176:C194" si="33">t2lsc*B176</f>
        <v>-0.8</v>
      </c>
      <c r="D176" s="41">
        <v>27.5</v>
      </c>
      <c r="E176" s="51">
        <f>H0</f>
        <v>200</v>
      </c>
      <c r="F176" s="52">
        <v>200</v>
      </c>
      <c r="G176" s="50">
        <f t="shared" ref="G176:G192" si="34">F176*Dr/SQRT(E176)</f>
        <v>56.568542494923797</v>
      </c>
      <c r="H176" s="53">
        <f>[1]!interpo2(D176,G176,Débit!A$1:AZ$38)</f>
        <v>0.67824172946097361</v>
      </c>
      <c r="I176" s="54">
        <f t="shared" ref="I176:I194" si="35">H176*Dr^2*SQRT(E176)</f>
        <v>153.46858437937479</v>
      </c>
      <c r="J176" s="55">
        <f t="shared" ref="J176:J190" si="36">I176/Ac</f>
        <v>6.4595791902923985</v>
      </c>
      <c r="K176" s="50">
        <v>0</v>
      </c>
      <c r="L176" s="68">
        <f>H0</f>
        <v>200</v>
      </c>
      <c r="M176" s="57">
        <f>[1]!interpo2(D176,G176,Rendement!A$1:AZ$38)</f>
        <v>0.88630503416552242</v>
      </c>
      <c r="N176" s="58">
        <f t="shared" ref="N176:N183" si="37">M176+Δη</f>
        <v>0.90630503416552244</v>
      </c>
      <c r="O176" s="59">
        <f t="shared" ref="O176:O194" si="38">ρ*g*L176*I176*N176</f>
        <v>272934505.55195844</v>
      </c>
      <c r="P176" s="59">
        <f t="shared" ref="P176:P194" si="39">O176/(2*PI()*F176/60)</f>
        <v>13031662.709680961</v>
      </c>
      <c r="Q176" s="52">
        <f>P176</f>
        <v>13031662.709680961</v>
      </c>
      <c r="R176" s="60">
        <f>n0</f>
        <v>200</v>
      </c>
      <c r="S176" s="64"/>
    </row>
    <row r="177" spans="2:19" x14ac:dyDescent="0.5">
      <c r="B177" s="49">
        <v>0</v>
      </c>
      <c r="C177" s="50">
        <f t="shared" si="33"/>
        <v>0</v>
      </c>
      <c r="D177" s="41">
        <f t="shared" ref="D177:D189" si="40">g0*(1-C177/tp)</f>
        <v>27.5</v>
      </c>
      <c r="E177" s="51">
        <f>L176</f>
        <v>200</v>
      </c>
      <c r="F177" s="52">
        <v>200</v>
      </c>
      <c r="G177" s="50">
        <f t="shared" si="34"/>
        <v>56.568542494923797</v>
      </c>
      <c r="H177" s="53">
        <f>[1]!interpo2(D177,G177,Débit!A$1:AZ$38)</f>
        <v>0.67824172946097361</v>
      </c>
      <c r="I177" s="54">
        <f t="shared" si="35"/>
        <v>153.46858437937479</v>
      </c>
      <c r="J177" s="55">
        <f t="shared" si="36"/>
        <v>6.4595791902923985</v>
      </c>
      <c r="K177" s="50">
        <v>0</v>
      </c>
      <c r="L177" s="68">
        <f>H0</f>
        <v>200</v>
      </c>
      <c r="M177" s="57">
        <f>[1]!interpo2(D177,G177,Rendement!A$1:AZ$38)</f>
        <v>0.88630503416552242</v>
      </c>
      <c r="N177" s="58">
        <f t="shared" si="37"/>
        <v>0.90630503416552244</v>
      </c>
      <c r="O177" s="59">
        <f t="shared" si="38"/>
        <v>272934505.55195844</v>
      </c>
      <c r="P177" s="59">
        <f t="shared" si="39"/>
        <v>13031662.709680961</v>
      </c>
      <c r="Q177" s="52">
        <f>P177</f>
        <v>13031662.709680961</v>
      </c>
      <c r="R177" s="60">
        <f>n0</f>
        <v>200</v>
      </c>
      <c r="S177" s="64"/>
    </row>
    <row r="178" spans="2:19" x14ac:dyDescent="0.5">
      <c r="B178" s="49">
        <v>1</v>
      </c>
      <c r="C178" s="50">
        <f t="shared" si="33"/>
        <v>0.8</v>
      </c>
      <c r="D178" s="41">
        <f t="shared" si="40"/>
        <v>25.3</v>
      </c>
      <c r="E178" s="51">
        <v>215.06453056872601</v>
      </c>
      <c r="F178" s="69">
        <v>208.19853328257301</v>
      </c>
      <c r="G178" s="50">
        <f t="shared" si="34"/>
        <v>56.787566941205036</v>
      </c>
      <c r="H178" s="53">
        <f>[1]!interpo2(D178,G178,Débit!A$1:AZ$38)</f>
        <v>0.6390919932274659</v>
      </c>
      <c r="I178" s="54">
        <f t="shared" si="35"/>
        <v>149.95734909126824</v>
      </c>
      <c r="J178" s="55">
        <f t="shared" si="36"/>
        <v>6.3117893185672145</v>
      </c>
      <c r="K178" s="50">
        <f t="shared" ref="K178:K194" si="41">(c_/g)*(J177-J178)</f>
        <v>15.064458664205086</v>
      </c>
      <c r="L178" s="68">
        <f t="shared" ref="L178:L194" si="42">2*H0-L177+K178</f>
        <v>215.06445866420509</v>
      </c>
      <c r="M178" s="57">
        <f>[1]!interpo2(D178,G178,Rendement!A$1:AZ$38)</f>
        <v>0.90338417871680321</v>
      </c>
      <c r="N178" s="58">
        <f t="shared" si="37"/>
        <v>0.92338417871680323</v>
      </c>
      <c r="O178" s="59">
        <f t="shared" si="38"/>
        <v>292181960.07172191</v>
      </c>
      <c r="P178" s="59">
        <f t="shared" si="39"/>
        <v>13401305.71368989</v>
      </c>
      <c r="Q178" s="49">
        <v>0</v>
      </c>
      <c r="R178" s="70">
        <f t="shared" ref="R178:R194" si="43">R177+((C178-C177)*(P178-Q178)/I)*(30*L_/(PI()*c_))</f>
        <v>208.19027474516253</v>
      </c>
      <c r="S178" s="63">
        <f t="shared" ref="S178:S194" si="44">(E178-L178)^2+(F178-R178)^2</f>
        <v>6.8208610420489012E-5</v>
      </c>
    </row>
    <row r="179" spans="2:19" x14ac:dyDescent="0.5">
      <c r="B179" s="49">
        <v>2</v>
      </c>
      <c r="C179" s="50">
        <f t="shared" si="33"/>
        <v>1.6</v>
      </c>
      <c r="D179" s="41">
        <f t="shared" si="40"/>
        <v>23.099999999999998</v>
      </c>
      <c r="E179" s="51">
        <v>220.383488409129</v>
      </c>
      <c r="F179" s="69">
        <v>215.97628031224701</v>
      </c>
      <c r="G179" s="50">
        <f t="shared" si="34"/>
        <v>58.193773844952695</v>
      </c>
      <c r="H179" s="53">
        <f>[1]!interpo2(D179,G179,Débit!A$1:AZ$38)</f>
        <v>0.59654799731758124</v>
      </c>
      <c r="I179" s="54">
        <f t="shared" si="35"/>
        <v>141.69512259550692</v>
      </c>
      <c r="J179" s="55">
        <f t="shared" si="36"/>
        <v>5.964027549907315</v>
      </c>
      <c r="K179" s="50">
        <f t="shared" si="41"/>
        <v>35.447914852443759</v>
      </c>
      <c r="L179" s="68">
        <f t="shared" si="42"/>
        <v>220.38345618823865</v>
      </c>
      <c r="M179" s="57">
        <f>[1]!interpo2(D179,G179,Rendement!A$1:AZ$38)</f>
        <v>0.91823218680725227</v>
      </c>
      <c r="N179" s="58">
        <f t="shared" si="37"/>
        <v>0.93823218680725229</v>
      </c>
      <c r="O179" s="59">
        <f t="shared" si="38"/>
        <v>287460904.67703283</v>
      </c>
      <c r="P179" s="59">
        <f t="shared" si="39"/>
        <v>12709957.924696306</v>
      </c>
      <c r="Q179" s="49">
        <v>0</v>
      </c>
      <c r="R179" s="70">
        <f t="shared" si="43"/>
        <v>215.95802884515135</v>
      </c>
      <c r="S179" s="63">
        <f t="shared" si="44"/>
        <v>3.3311708932996748E-4</v>
      </c>
    </row>
    <row r="180" spans="2:19" x14ac:dyDescent="0.5">
      <c r="B180" s="49">
        <v>3</v>
      </c>
      <c r="C180" s="50">
        <f t="shared" si="33"/>
        <v>2.4000000000000004</v>
      </c>
      <c r="D180" s="41">
        <f t="shared" si="40"/>
        <v>20.9</v>
      </c>
      <c r="E180" s="51">
        <v>224.75956698230701</v>
      </c>
      <c r="F180" s="69">
        <v>223.11892010540799</v>
      </c>
      <c r="G180" s="50">
        <f t="shared" si="34"/>
        <v>59.53019391678545</v>
      </c>
      <c r="H180" s="53">
        <f>[1]!interpo2(D180,G180,Débit!A$1:AZ$38)</f>
        <v>0.54684701291113391</v>
      </c>
      <c r="I180" s="54">
        <f t="shared" si="35"/>
        <v>131.17314164751309</v>
      </c>
      <c r="J180" s="55">
        <f t="shared" si="36"/>
        <v>5.521151443066465</v>
      </c>
      <c r="K180" s="50">
        <f t="shared" si="41"/>
        <v>45.143071896524134</v>
      </c>
      <c r="L180" s="68">
        <f t="shared" si="42"/>
        <v>224.75961570828548</v>
      </c>
      <c r="M180" s="57">
        <f>[1]!interpo2(D180,G180,Rendement!A$1:AZ$38)</f>
        <v>0.92115387176472041</v>
      </c>
      <c r="N180" s="58">
        <f t="shared" si="37"/>
        <v>0.94115387176472043</v>
      </c>
      <c r="O180" s="59">
        <f t="shared" si="38"/>
        <v>272244054.2569564</v>
      </c>
      <c r="P180" s="59">
        <f t="shared" si="39"/>
        <v>11651809.790555511</v>
      </c>
      <c r="Q180" s="49">
        <v>0</v>
      </c>
      <c r="R180" s="70">
        <f t="shared" si="43"/>
        <v>223.07909044182381</v>
      </c>
      <c r="S180" s="63">
        <f t="shared" si="44"/>
        <v>1.5864044754504056E-3</v>
      </c>
    </row>
    <row r="181" spans="2:19" x14ac:dyDescent="0.5">
      <c r="B181" s="49">
        <v>4</v>
      </c>
      <c r="C181" s="50">
        <f t="shared" si="33"/>
        <v>3.2</v>
      </c>
      <c r="D181" s="41">
        <f t="shared" si="40"/>
        <v>18.7</v>
      </c>
      <c r="E181" s="51">
        <v>228.86900591844801</v>
      </c>
      <c r="F181" s="69">
        <v>229.355634222059</v>
      </c>
      <c r="G181" s="50">
        <f t="shared" si="34"/>
        <v>60.642334679291771</v>
      </c>
      <c r="H181" s="53">
        <f>[1]!interpo2(D181,G181,Débit!A$1:AZ$38)</f>
        <v>0.4902748475062223</v>
      </c>
      <c r="I181" s="54">
        <f t="shared" si="35"/>
        <v>118.67331869734129</v>
      </c>
      <c r="J181" s="55">
        <f t="shared" si="36"/>
        <v>4.9950268519145018</v>
      </c>
      <c r="K181" s="50">
        <f t="shared" si="41"/>
        <v>53.628723424082686</v>
      </c>
      <c r="L181" s="68">
        <f t="shared" si="42"/>
        <v>228.86910771579721</v>
      </c>
      <c r="M181" s="57">
        <f>[1]!interpo2(D181,G181,Rendement!A$1:AZ$38)</f>
        <v>0.90561987749985307</v>
      </c>
      <c r="N181" s="58">
        <f t="shared" si="37"/>
        <v>0.92561987749985308</v>
      </c>
      <c r="O181" s="59">
        <f t="shared" si="38"/>
        <v>246664985.94861168</v>
      </c>
      <c r="P181" s="59">
        <f t="shared" si="39"/>
        <v>10269977.086345855</v>
      </c>
      <c r="Q181" s="49">
        <v>0</v>
      </c>
      <c r="R181" s="70">
        <f t="shared" si="43"/>
        <v>229.35563809775638</v>
      </c>
      <c r="S181" s="63">
        <f t="shared" si="44"/>
        <v>1.0377721334912712E-8</v>
      </c>
    </row>
    <row r="182" spans="2:19" x14ac:dyDescent="0.5">
      <c r="B182" s="49">
        <v>5</v>
      </c>
      <c r="C182" s="50">
        <f t="shared" si="33"/>
        <v>4</v>
      </c>
      <c r="D182" s="41">
        <f t="shared" si="40"/>
        <v>16.5</v>
      </c>
      <c r="E182" s="51">
        <v>234.94124723222399</v>
      </c>
      <c r="F182" s="69">
        <v>234.74493719869801</v>
      </c>
      <c r="G182" s="50">
        <f t="shared" si="34"/>
        <v>61.259943349120846</v>
      </c>
      <c r="H182" s="53">
        <f>[1]!interpo2(D182,G182,Débit!A$1:AZ$38)</f>
        <v>0.42325219347822474</v>
      </c>
      <c r="I182" s="54">
        <f t="shared" si="35"/>
        <v>103.80035411893189</v>
      </c>
      <c r="J182" s="55">
        <f t="shared" si="36"/>
        <v>4.3690153924541324</v>
      </c>
      <c r="K182" s="50">
        <f t="shared" si="41"/>
        <v>63.810352118686041</v>
      </c>
      <c r="L182" s="71">
        <f t="shared" si="42"/>
        <v>234.94124440288883</v>
      </c>
      <c r="M182" s="57">
        <f>[1]!interpo2(D182,G182,Rendement!A$1:AZ$38)</f>
        <v>0.88597896108045571</v>
      </c>
      <c r="N182" s="58">
        <f t="shared" si="37"/>
        <v>0.90597896108045572</v>
      </c>
      <c r="O182" s="59">
        <f t="shared" si="38"/>
        <v>216775792.05406651</v>
      </c>
      <c r="P182" s="59">
        <f t="shared" si="39"/>
        <v>8818321.5177575778</v>
      </c>
      <c r="Q182" s="49">
        <v>0</v>
      </c>
      <c r="R182" s="70">
        <f t="shared" si="43"/>
        <v>234.7449992215634</v>
      </c>
      <c r="S182" s="63">
        <f t="shared" si="44"/>
        <v>3.8548409689903689E-9</v>
      </c>
    </row>
    <row r="183" spans="2:19" x14ac:dyDescent="0.5">
      <c r="B183" s="49">
        <v>6</v>
      </c>
      <c r="C183" s="50">
        <f t="shared" si="33"/>
        <v>4.8000000000000007</v>
      </c>
      <c r="D183" s="41">
        <f t="shared" si="40"/>
        <v>14.299999999999997</v>
      </c>
      <c r="E183" s="51">
        <v>233.55970424690099</v>
      </c>
      <c r="F183" s="69">
        <v>239.047467553731</v>
      </c>
      <c r="G183" s="50">
        <f t="shared" si="34"/>
        <v>62.566978177655486</v>
      </c>
      <c r="H183" s="53">
        <f>[1]!interpo2(D183,G183,Débit!A$1:AZ$38)</f>
        <v>0.35920647660922506</v>
      </c>
      <c r="I183" s="54">
        <f t="shared" si="35"/>
        <v>87.834088652725924</v>
      </c>
      <c r="J183" s="55">
        <f t="shared" si="36"/>
        <v>3.696986282592551</v>
      </c>
      <c r="K183" s="50">
        <f t="shared" si="41"/>
        <v>68.501005031505159</v>
      </c>
      <c r="L183" s="68">
        <f t="shared" si="42"/>
        <v>233.55976062861635</v>
      </c>
      <c r="M183" s="57">
        <f>[1]!interpo2(D183,G183,Rendement!A$1:AZ$38)</f>
        <v>0.85556678533849584</v>
      </c>
      <c r="N183" s="58">
        <f t="shared" si="37"/>
        <v>0.87556678533849586</v>
      </c>
      <c r="O183" s="59">
        <f t="shared" si="38"/>
        <v>176232080.62536451</v>
      </c>
      <c r="P183" s="59">
        <f t="shared" si="39"/>
        <v>7039992.6131637692</v>
      </c>
      <c r="Q183" s="49">
        <v>0</v>
      </c>
      <c r="R183" s="70">
        <f t="shared" si="43"/>
        <v>239.04752577663072</v>
      </c>
      <c r="S183" s="63">
        <f t="shared" si="44"/>
        <v>6.5688038785270277E-9</v>
      </c>
    </row>
    <row r="184" spans="2:19" x14ac:dyDescent="0.5">
      <c r="B184" s="49">
        <v>7</v>
      </c>
      <c r="C184" s="50">
        <f t="shared" si="33"/>
        <v>5.6000000000000005</v>
      </c>
      <c r="D184" s="41">
        <f t="shared" si="40"/>
        <v>12.099999999999998</v>
      </c>
      <c r="E184" s="51">
        <v>231.14768153991099</v>
      </c>
      <c r="F184" s="69">
        <v>242.50211241341401</v>
      </c>
      <c r="G184" s="50">
        <f t="shared" si="34"/>
        <v>63.801479025890139</v>
      </c>
      <c r="H184" s="53">
        <f>[1]!interpo2(D184,G184,Débit!A$1:AZ$38)</f>
        <v>0.29907506994875532</v>
      </c>
      <c r="I184" s="54">
        <f t="shared" si="35"/>
        <v>72.752004965484488</v>
      </c>
      <c r="J184" s="55">
        <f t="shared" si="36"/>
        <v>3.062172882010703</v>
      </c>
      <c r="K184" s="50">
        <f t="shared" si="41"/>
        <v>64.707548094577035</v>
      </c>
      <c r="L184" s="68">
        <f t="shared" si="42"/>
        <v>231.14778746596068</v>
      </c>
      <c r="M184" s="57">
        <f>[1]!interpo2(D184,G184,Rendement!A$1:AZ$38)</f>
        <v>0.82292087587877594</v>
      </c>
      <c r="N184" s="58">
        <v>0.87</v>
      </c>
      <c r="O184" s="59">
        <f t="shared" si="38"/>
        <v>143545151.91962519</v>
      </c>
      <c r="P184" s="59">
        <f t="shared" si="39"/>
        <v>5652549.6435935451</v>
      </c>
      <c r="Q184" s="49">
        <v>0</v>
      </c>
      <c r="R184" s="70">
        <f t="shared" si="43"/>
        <v>242.50210964933567</v>
      </c>
      <c r="S184" s="63">
        <f t="shared" si="44"/>
        <v>1.1227968130867366E-8</v>
      </c>
    </row>
    <row r="185" spans="2:19" x14ac:dyDescent="0.5">
      <c r="B185" s="49">
        <v>8</v>
      </c>
      <c r="C185" s="50">
        <f t="shared" si="33"/>
        <v>6.4</v>
      </c>
      <c r="D185" s="41">
        <f t="shared" si="40"/>
        <v>9.9</v>
      </c>
      <c r="E185" s="51">
        <v>229.096590862574</v>
      </c>
      <c r="F185" s="69">
        <v>245.05422219135599</v>
      </c>
      <c r="G185" s="50">
        <f t="shared" si="34"/>
        <v>64.76089881309278</v>
      </c>
      <c r="H185" s="53">
        <f>[1]!interpo2(D185,G185,Débit!A$1:AZ$38)</f>
        <v>0.24242898095242454</v>
      </c>
      <c r="I185" s="54">
        <f t="shared" si="35"/>
        <v>58.710236778298771</v>
      </c>
      <c r="J185" s="55">
        <f t="shared" si="36"/>
        <v>2.4711469470047844</v>
      </c>
      <c r="K185" s="50">
        <f t="shared" si="41"/>
        <v>60.24422149797855</v>
      </c>
      <c r="L185" s="68">
        <f t="shared" si="42"/>
        <v>229.09643403201787</v>
      </c>
      <c r="M185" s="57">
        <f>[1]!interpo2(D185,G185,Rendement!A$1:AZ$38)</f>
        <v>0.79202302285248205</v>
      </c>
      <c r="N185" s="58">
        <f t="shared" ref="N185:N194" si="45">M185+Δη</f>
        <v>0.81202302285248207</v>
      </c>
      <c r="O185" s="59">
        <f t="shared" si="38"/>
        <v>107160584.38466749</v>
      </c>
      <c r="P185" s="59">
        <f t="shared" si="39"/>
        <v>4175843.9965465576</v>
      </c>
      <c r="Q185" s="49">
        <v>0</v>
      </c>
      <c r="R185" s="70">
        <f t="shared" si="43"/>
        <v>245.05419750967872</v>
      </c>
      <c r="S185" s="63">
        <f t="shared" si="44"/>
        <v>2.5205008531117768E-8</v>
      </c>
    </row>
    <row r="186" spans="2:19" x14ac:dyDescent="0.5">
      <c r="B186" s="49">
        <v>9</v>
      </c>
      <c r="C186" s="50">
        <f t="shared" si="33"/>
        <v>7.2</v>
      </c>
      <c r="D186" s="41">
        <f t="shared" si="40"/>
        <v>7.7000000000000011</v>
      </c>
      <c r="E186" s="51">
        <v>227.83050904880901</v>
      </c>
      <c r="F186" s="69">
        <v>246.93421851251301</v>
      </c>
      <c r="G186" s="50">
        <f t="shared" si="34"/>
        <v>65.438800011508519</v>
      </c>
      <c r="H186" s="53">
        <f>[1]!interpo2(D186,G186,Débit!A$1:AZ$38)</f>
        <v>0.18816034829619074</v>
      </c>
      <c r="I186" s="54">
        <f t="shared" si="35"/>
        <v>45.441643603137742</v>
      </c>
      <c r="J186" s="55">
        <f t="shared" si="36"/>
        <v>1.9126643839099708</v>
      </c>
      <c r="K186" s="50">
        <f t="shared" si="41"/>
        <v>56.927023402967592</v>
      </c>
      <c r="L186" s="68">
        <f t="shared" si="42"/>
        <v>227.83058937094972</v>
      </c>
      <c r="M186" s="57">
        <f>[1]!interpo2(D186,G186,Rendement!A$1:AZ$38)</f>
        <v>0.7631192897264264</v>
      </c>
      <c r="N186" s="58">
        <f t="shared" si="45"/>
        <v>0.78311928972642642</v>
      </c>
      <c r="O186" s="59">
        <f t="shared" si="38"/>
        <v>79547870.093412995</v>
      </c>
      <c r="P186" s="59">
        <f t="shared" si="39"/>
        <v>3076229.0007588593</v>
      </c>
      <c r="Q186" s="49">
        <v>0</v>
      </c>
      <c r="R186" s="70">
        <f t="shared" si="43"/>
        <v>246.93425018764384</v>
      </c>
      <c r="S186" s="63">
        <f t="shared" si="44"/>
        <v>7.4549602024955478E-9</v>
      </c>
    </row>
    <row r="187" spans="2:19" x14ac:dyDescent="0.5">
      <c r="B187" s="49">
        <v>10</v>
      </c>
      <c r="C187" s="50">
        <f t="shared" si="33"/>
        <v>8</v>
      </c>
      <c r="D187" s="41">
        <f t="shared" si="40"/>
        <v>5.4999999999999991</v>
      </c>
      <c r="E187" s="51">
        <v>227.22256930277101</v>
      </c>
      <c r="F187" s="69">
        <v>248.226647358365</v>
      </c>
      <c r="G187" s="50">
        <f t="shared" si="34"/>
        <v>65.869241089834503</v>
      </c>
      <c r="H187" s="53">
        <f>[1]!interpo2(D187,G187,Débit!A$1:AZ$38)</f>
        <v>0.13520814476452295</v>
      </c>
      <c r="I187" s="54">
        <f t="shared" si="35"/>
        <v>32.609832610319586</v>
      </c>
      <c r="J187" s="55">
        <f t="shared" si="36"/>
        <v>1.37256622898027</v>
      </c>
      <c r="K187" s="50">
        <f t="shared" si="41"/>
        <v>55.053071192059612</v>
      </c>
      <c r="L187" s="68">
        <f t="shared" si="42"/>
        <v>227.22248182110988</v>
      </c>
      <c r="M187" s="57">
        <f>[1]!interpo2(D187,G187,Rendement!A$1:AZ$38)</f>
        <v>0.73610182316875339</v>
      </c>
      <c r="N187" s="58">
        <f t="shared" si="45"/>
        <v>0.75610182316875341</v>
      </c>
      <c r="O187" s="59">
        <f t="shared" si="38"/>
        <v>54968605.979664721</v>
      </c>
      <c r="P187" s="59">
        <f t="shared" si="39"/>
        <v>2114646.1388339433</v>
      </c>
      <c r="Q187" s="49">
        <v>0</v>
      </c>
      <c r="R187" s="70">
        <f t="shared" si="43"/>
        <v>248.22662670944459</v>
      </c>
      <c r="S187" s="63">
        <f t="shared" si="44"/>
        <v>8.0794189475041507E-9</v>
      </c>
    </row>
    <row r="188" spans="2:19" x14ac:dyDescent="0.5">
      <c r="B188" s="49">
        <v>11</v>
      </c>
      <c r="C188" s="50">
        <f t="shared" si="33"/>
        <v>8.8000000000000007</v>
      </c>
      <c r="D188" s="41">
        <f t="shared" si="40"/>
        <v>3.2999999999999967</v>
      </c>
      <c r="E188" s="51">
        <v>227.14475822049101</v>
      </c>
      <c r="F188" s="69">
        <v>248.98794319288899</v>
      </c>
      <c r="G188" s="50">
        <f t="shared" si="34"/>
        <v>66.082573764582975</v>
      </c>
      <c r="H188" s="53">
        <f>[1]!interpo2(D188,G188,Débit!A$1:AZ$38)</f>
        <v>8.2681125351091928E-2</v>
      </c>
      <c r="I188" s="54">
        <f t="shared" si="35"/>
        <v>19.937822315825329</v>
      </c>
      <c r="J188" s="55">
        <f t="shared" si="36"/>
        <v>0.83919417548469455</v>
      </c>
      <c r="K188" s="50">
        <f t="shared" si="41"/>
        <v>54.367468884926915</v>
      </c>
      <c r="L188" s="68">
        <f t="shared" si="42"/>
        <v>227.14498706381704</v>
      </c>
      <c r="M188" s="57">
        <f>[1]!interpo2(D188,G188,Rendement!A$1:AZ$38)</f>
        <v>0.71086514134691736</v>
      </c>
      <c r="N188" s="58">
        <f t="shared" si="45"/>
        <v>0.73086514134691738</v>
      </c>
      <c r="O188" s="59">
        <f t="shared" si="38"/>
        <v>32475264.431266952</v>
      </c>
      <c r="P188" s="59">
        <f t="shared" si="39"/>
        <v>1245505.8175524119</v>
      </c>
      <c r="Q188" s="49">
        <v>0</v>
      </c>
      <c r="R188" s="70">
        <f t="shared" si="43"/>
        <v>248.9878237942952</v>
      </c>
      <c r="S188" s="63">
        <f t="shared" si="44"/>
        <v>6.6625292067811979E-8</v>
      </c>
    </row>
    <row r="189" spans="2:19" x14ac:dyDescent="0.5">
      <c r="B189" s="49">
        <v>12</v>
      </c>
      <c r="C189" s="50">
        <f t="shared" si="33"/>
        <v>9.6000000000000014</v>
      </c>
      <c r="D189" s="41">
        <f t="shared" si="40"/>
        <v>1.0999999999999948</v>
      </c>
      <c r="E189" s="51">
        <v>227.572393372373</v>
      </c>
      <c r="F189" s="69">
        <v>249.253529370916</v>
      </c>
      <c r="G189" s="50">
        <f t="shared" si="34"/>
        <v>66.090877690532963</v>
      </c>
      <c r="H189" s="53">
        <f>[1]!interpo2(D189,G189,Débit!A$1:AZ$38)</f>
        <v>2.9764858398685541E-2</v>
      </c>
      <c r="I189" s="54">
        <f t="shared" si="35"/>
        <v>7.1842856540287849</v>
      </c>
      <c r="J189" s="55">
        <f t="shared" si="36"/>
        <v>0.30239063125232962</v>
      </c>
      <c r="K189" s="50">
        <f t="shared" si="41"/>
        <v>54.717246239474527</v>
      </c>
      <c r="L189" s="68">
        <f t="shared" si="42"/>
        <v>227.57225917565748</v>
      </c>
      <c r="M189" s="57">
        <f>[1]!interpo2(D189,G189,Rendement!A$1:AZ$38)</f>
        <v>0.6874465582124758</v>
      </c>
      <c r="N189" s="58">
        <f t="shared" si="45"/>
        <v>0.70744655821247582</v>
      </c>
      <c r="O189" s="59">
        <f t="shared" si="38"/>
        <v>11348308.156711226</v>
      </c>
      <c r="P189" s="59">
        <f t="shared" si="39"/>
        <v>434771.618302649</v>
      </c>
      <c r="Q189" s="49">
        <v>0</v>
      </c>
      <c r="R189" s="70">
        <f t="shared" si="43"/>
        <v>249.25353663462388</v>
      </c>
      <c r="S189" s="63">
        <f t="shared" si="44"/>
        <v>1.8061519908951303E-8</v>
      </c>
    </row>
    <row r="190" spans="2:19" x14ac:dyDescent="0.5">
      <c r="B190" s="49">
        <v>13</v>
      </c>
      <c r="C190" s="50">
        <f t="shared" si="33"/>
        <v>10.4</v>
      </c>
      <c r="D190" s="41">
        <v>0</v>
      </c>
      <c r="E190" s="51">
        <v>203.25079612862999</v>
      </c>
      <c r="F190" s="69">
        <v>249.253415727853</v>
      </c>
      <c r="G190" s="50">
        <f t="shared" si="34"/>
        <v>69.933454590229388</v>
      </c>
      <c r="H190" s="53">
        <v>0</v>
      </c>
      <c r="I190" s="54">
        <f t="shared" si="35"/>
        <v>0</v>
      </c>
      <c r="J190" s="55">
        <f t="shared" si="36"/>
        <v>0</v>
      </c>
      <c r="K190" s="50">
        <f t="shared" si="41"/>
        <v>30.823162046004754</v>
      </c>
      <c r="L190" s="68">
        <f t="shared" si="42"/>
        <v>203.25090287034726</v>
      </c>
      <c r="M190" s="57">
        <f>[1]!interpo2(D190,G190,Rendement!A$1:AZ$38)</f>
        <v>0.63941342550223346</v>
      </c>
      <c r="N190" s="58">
        <f t="shared" si="45"/>
        <v>0.65941342550223347</v>
      </c>
      <c r="O190" s="59">
        <f t="shared" si="38"/>
        <v>0</v>
      </c>
      <c r="P190" s="59">
        <f t="shared" si="39"/>
        <v>0</v>
      </c>
      <c r="Q190" s="49">
        <v>0</v>
      </c>
      <c r="R190" s="70">
        <f t="shared" si="43"/>
        <v>249.25353663462388</v>
      </c>
      <c r="S190" s="63">
        <f t="shared" si="44"/>
        <v>2.6012241453471925E-8</v>
      </c>
    </row>
    <row r="191" spans="2:19" x14ac:dyDescent="0.5">
      <c r="B191" s="49">
        <v>14</v>
      </c>
      <c r="C191" s="50">
        <f t="shared" si="33"/>
        <v>11.200000000000001</v>
      </c>
      <c r="D191" s="41">
        <v>0</v>
      </c>
      <c r="E191" s="51">
        <v>196.74910354798601</v>
      </c>
      <c r="F191" s="69">
        <v>249.253572219783</v>
      </c>
      <c r="G191" s="50">
        <f t="shared" si="34"/>
        <v>71.079604295461067</v>
      </c>
      <c r="H191" s="53">
        <v>0</v>
      </c>
      <c r="I191" s="54">
        <f t="shared" si="35"/>
        <v>0</v>
      </c>
      <c r="J191" s="55">
        <v>0</v>
      </c>
      <c r="K191" s="50">
        <f t="shared" si="41"/>
        <v>0</v>
      </c>
      <c r="L191" s="68">
        <f t="shared" si="42"/>
        <v>196.74909712965274</v>
      </c>
      <c r="M191" s="57">
        <v>0</v>
      </c>
      <c r="N191" s="58">
        <f t="shared" si="45"/>
        <v>0.02</v>
      </c>
      <c r="O191" s="59">
        <f t="shared" si="38"/>
        <v>0</v>
      </c>
      <c r="P191" s="59">
        <f t="shared" si="39"/>
        <v>0</v>
      </c>
      <c r="Q191" s="49">
        <v>0</v>
      </c>
      <c r="R191" s="70">
        <f t="shared" si="43"/>
        <v>249.25353663462388</v>
      </c>
      <c r="S191" s="63">
        <f t="shared" si="44"/>
        <v>1.3074985509304411E-9</v>
      </c>
    </row>
    <row r="192" spans="2:19" x14ac:dyDescent="0.5">
      <c r="B192" s="49">
        <v>15</v>
      </c>
      <c r="C192" s="50">
        <f t="shared" si="33"/>
        <v>12</v>
      </c>
      <c r="D192" s="41">
        <v>0</v>
      </c>
      <c r="E192" s="51">
        <v>203.25085840014901</v>
      </c>
      <c r="F192" s="69">
        <v>249.25370370015699</v>
      </c>
      <c r="G192" s="50">
        <f t="shared" si="34"/>
        <v>69.933524674071577</v>
      </c>
      <c r="H192" s="53">
        <v>0</v>
      </c>
      <c r="I192" s="54">
        <f t="shared" si="35"/>
        <v>0</v>
      </c>
      <c r="J192" s="55">
        <v>0</v>
      </c>
      <c r="K192" s="50">
        <f t="shared" si="41"/>
        <v>0</v>
      </c>
      <c r="L192" s="68">
        <f t="shared" si="42"/>
        <v>203.25090287034726</v>
      </c>
      <c r="M192" s="57">
        <v>0</v>
      </c>
      <c r="N192" s="58">
        <f t="shared" si="45"/>
        <v>0.02</v>
      </c>
      <c r="O192" s="59">
        <f t="shared" si="38"/>
        <v>0</v>
      </c>
      <c r="P192" s="59">
        <f t="shared" si="39"/>
        <v>0</v>
      </c>
      <c r="Q192" s="49">
        <v>0</v>
      </c>
      <c r="R192" s="70">
        <f t="shared" si="43"/>
        <v>249.25353663462388</v>
      </c>
      <c r="S192" s="63">
        <f t="shared" si="44"/>
        <v>2.9888490883957919E-8</v>
      </c>
    </row>
    <row r="193" spans="2:19" x14ac:dyDescent="0.5">
      <c r="B193" s="49">
        <v>16</v>
      </c>
      <c r="C193" s="50">
        <f t="shared" si="33"/>
        <v>12.8</v>
      </c>
      <c r="D193" s="41">
        <v>0</v>
      </c>
      <c r="E193" s="51">
        <v>196.74910354798601</v>
      </c>
      <c r="F193" s="69">
        <v>249.253572219783</v>
      </c>
      <c r="G193" s="50">
        <f>F191*Dr/SQRT(E193)</f>
        <v>71.079604295461067</v>
      </c>
      <c r="H193" s="53">
        <v>0</v>
      </c>
      <c r="I193" s="54">
        <f t="shared" si="35"/>
        <v>0</v>
      </c>
      <c r="J193" s="55">
        <v>0</v>
      </c>
      <c r="K193" s="50">
        <f t="shared" si="41"/>
        <v>0</v>
      </c>
      <c r="L193" s="68">
        <f t="shared" si="42"/>
        <v>196.74909712965274</v>
      </c>
      <c r="M193" s="57">
        <v>0</v>
      </c>
      <c r="N193" s="58">
        <f t="shared" si="45"/>
        <v>0.02</v>
      </c>
      <c r="O193" s="59">
        <f t="shared" si="38"/>
        <v>0</v>
      </c>
      <c r="P193" s="59">
        <f t="shared" si="39"/>
        <v>0</v>
      </c>
      <c r="Q193" s="49">
        <v>0</v>
      </c>
      <c r="R193" s="70">
        <f t="shared" si="43"/>
        <v>249.25353663462388</v>
      </c>
      <c r="S193" s="63">
        <f t="shared" si="44"/>
        <v>1.3074985509304411E-9</v>
      </c>
    </row>
    <row r="194" spans="2:19" x14ac:dyDescent="0.5">
      <c r="B194" s="49">
        <v>17</v>
      </c>
      <c r="C194" s="50">
        <f t="shared" si="33"/>
        <v>13.600000000000001</v>
      </c>
      <c r="D194" s="41">
        <v>0</v>
      </c>
      <c r="E194" s="51">
        <v>203.25085840014901</v>
      </c>
      <c r="F194" s="69">
        <v>249.253572219783</v>
      </c>
      <c r="G194" s="50">
        <f>F192*Dr/SQRT(E194)</f>
        <v>69.933524674071577</v>
      </c>
      <c r="H194" s="53">
        <v>0</v>
      </c>
      <c r="I194" s="54">
        <f t="shared" si="35"/>
        <v>0</v>
      </c>
      <c r="J194" s="55">
        <v>0</v>
      </c>
      <c r="K194" s="50">
        <f t="shared" si="41"/>
        <v>0</v>
      </c>
      <c r="L194" s="68">
        <f t="shared" si="42"/>
        <v>203.25090287034726</v>
      </c>
      <c r="M194" s="57">
        <v>0</v>
      </c>
      <c r="N194" s="58">
        <f t="shared" si="45"/>
        <v>0.02</v>
      </c>
      <c r="O194" s="59">
        <f t="shared" si="38"/>
        <v>0</v>
      </c>
      <c r="P194" s="59">
        <f t="shared" si="39"/>
        <v>0</v>
      </c>
      <c r="Q194" s="49">
        <v>0</v>
      </c>
      <c r="R194" s="70">
        <f t="shared" si="43"/>
        <v>249.25353663462388</v>
      </c>
      <c r="S194" s="63">
        <f t="shared" si="44"/>
        <v>3.2439020811131433E-9</v>
      </c>
    </row>
    <row r="200" spans="2:19" ht="18" x14ac:dyDescent="0.6">
      <c r="B200" s="29"/>
    </row>
    <row r="201" spans="2:19" ht="18" x14ac:dyDescent="0.6">
      <c r="B201" s="29" t="s">
        <v>74</v>
      </c>
    </row>
    <row r="202" spans="2:19" x14ac:dyDescent="0.5">
      <c r="B202" s="34" t="s">
        <v>51</v>
      </c>
      <c r="C202" s="34" t="s">
        <v>61</v>
      </c>
      <c r="D202" s="43" t="s">
        <v>62</v>
      </c>
      <c r="E202" s="34" t="s">
        <v>63</v>
      </c>
      <c r="F202" s="34" t="s">
        <v>64</v>
      </c>
      <c r="G202" s="34" t="s">
        <v>9</v>
      </c>
      <c r="H202" s="45" t="s">
        <v>65</v>
      </c>
      <c r="I202" s="46" t="s">
        <v>53</v>
      </c>
      <c r="J202" s="34" t="s">
        <v>54</v>
      </c>
      <c r="K202" s="34" t="s">
        <v>55</v>
      </c>
      <c r="L202" s="47" t="s">
        <v>56</v>
      </c>
      <c r="M202" s="34" t="s">
        <v>66</v>
      </c>
      <c r="N202" s="34" t="s">
        <v>67</v>
      </c>
      <c r="O202" s="34" t="s">
        <v>68</v>
      </c>
      <c r="P202" s="34" t="s">
        <v>69</v>
      </c>
      <c r="Q202" s="34" t="s">
        <v>70</v>
      </c>
      <c r="R202" s="48" t="s">
        <v>71</v>
      </c>
      <c r="S202" s="34" t="s">
        <v>72</v>
      </c>
    </row>
    <row r="203" spans="2:19" x14ac:dyDescent="0.5">
      <c r="B203" s="49">
        <v>-1</v>
      </c>
      <c r="C203" s="50">
        <f>t2lsc*B203</f>
        <v>-0.8</v>
      </c>
      <c r="D203" s="41">
        <f>g0</f>
        <v>27.5</v>
      </c>
      <c r="E203" s="51">
        <f>H0</f>
        <v>200</v>
      </c>
      <c r="F203" s="52">
        <f>n0</f>
        <v>200</v>
      </c>
      <c r="G203" s="50">
        <f t="shared" ref="G203:G234" si="46">F203*Dr/SQRT(E203)</f>
        <v>56.568542494923797</v>
      </c>
      <c r="H203" s="53">
        <f>[1]!interpo2(D203,G203,Débit!A$1:AZ$38)</f>
        <v>0.67824172946097361</v>
      </c>
      <c r="I203" s="54">
        <f t="shared" ref="I203:I234" si="47">H203*Dr^2*SQRT(E203)</f>
        <v>153.46858437937479</v>
      </c>
      <c r="J203" s="55">
        <f t="shared" ref="J203:J234" si="48">I203/Ac</f>
        <v>6.4595791902923985</v>
      </c>
      <c r="K203" s="50">
        <v>0</v>
      </c>
      <c r="L203" s="68">
        <f>H0</f>
        <v>200</v>
      </c>
      <c r="M203" s="57">
        <f>[1]!interpo2(D203,G203,Rendement!A$1:AZ$38)</f>
        <v>0.88630503416552242</v>
      </c>
      <c r="N203" s="58">
        <f t="shared" ref="N203:N234" si="49">M203+Δη</f>
        <v>0.90630503416552244</v>
      </c>
      <c r="O203" s="59">
        <f t="shared" ref="O203:O234" si="50">ρ*g*L203*I203*N203</f>
        <v>272934505.55195844</v>
      </c>
      <c r="P203" s="59">
        <f t="shared" ref="P203:P234" si="51">O203/(2*PI()*F203/60)</f>
        <v>13031662.709680961</v>
      </c>
      <c r="Q203" s="52">
        <f>P203</f>
        <v>13031662.709680961</v>
      </c>
      <c r="R203" s="60">
        <f>n0</f>
        <v>200</v>
      </c>
    </row>
    <row r="204" spans="2:19" x14ac:dyDescent="0.5">
      <c r="B204" s="49">
        <v>-0.75</v>
      </c>
      <c r="C204" s="50">
        <f t="shared" ref="C204:C221" si="52">E$14*B204</f>
        <v>-0.60000000000000009</v>
      </c>
      <c r="D204" s="41">
        <f>g0</f>
        <v>27.5</v>
      </c>
      <c r="E204" s="51">
        <f>H0</f>
        <v>200</v>
      </c>
      <c r="F204" s="52">
        <f>n0</f>
        <v>200</v>
      </c>
      <c r="G204" s="50">
        <f t="shared" si="46"/>
        <v>56.568542494923797</v>
      </c>
      <c r="H204" s="53">
        <f>[1]!interpo2(D204,G204,Débit!A$1:AZ$38)</f>
        <v>0.67824172946097361</v>
      </c>
      <c r="I204" s="54">
        <f t="shared" si="47"/>
        <v>153.46858437937479</v>
      </c>
      <c r="J204" s="55">
        <f t="shared" si="48"/>
        <v>6.4595791902923985</v>
      </c>
      <c r="K204" s="50">
        <v>0</v>
      </c>
      <c r="L204" s="68">
        <f>H0</f>
        <v>200</v>
      </c>
      <c r="M204" s="57">
        <f>[1]!interpo2(D204,G204,Rendement!A$1:AZ$38)</f>
        <v>0.88630503416552242</v>
      </c>
      <c r="N204" s="58">
        <f t="shared" si="49"/>
        <v>0.90630503416552244</v>
      </c>
      <c r="O204" s="59">
        <f t="shared" si="50"/>
        <v>272934505.55195844</v>
      </c>
      <c r="P204" s="59">
        <f t="shared" si="51"/>
        <v>13031662.709680961</v>
      </c>
      <c r="Q204" s="52">
        <f>P204</f>
        <v>13031662.709680961</v>
      </c>
      <c r="R204" s="60">
        <f>n0</f>
        <v>200</v>
      </c>
    </row>
    <row r="205" spans="2:19" x14ac:dyDescent="0.5">
      <c r="B205" s="49">
        <v>-0.5</v>
      </c>
      <c r="C205" s="50">
        <f t="shared" si="52"/>
        <v>-0.4</v>
      </c>
      <c r="D205" s="41">
        <f>g0</f>
        <v>27.5</v>
      </c>
      <c r="E205" s="51">
        <f>H0</f>
        <v>200</v>
      </c>
      <c r="F205" s="52">
        <f>n0</f>
        <v>200</v>
      </c>
      <c r="G205" s="50">
        <f t="shared" si="46"/>
        <v>56.568542494923797</v>
      </c>
      <c r="H205" s="53">
        <f>[1]!interpo2(D205,G205,Débit!A$1:AZ$38)</f>
        <v>0.67824172946097361</v>
      </c>
      <c r="I205" s="54">
        <f t="shared" si="47"/>
        <v>153.46858437937479</v>
      </c>
      <c r="J205" s="55">
        <f t="shared" si="48"/>
        <v>6.4595791902923985</v>
      </c>
      <c r="K205" s="50">
        <f t="shared" ref="K205:K236" si="53">(c_/g)*(J204-J205)</f>
        <v>0</v>
      </c>
      <c r="L205" s="68">
        <f>H0</f>
        <v>200</v>
      </c>
      <c r="M205" s="57">
        <f>[1]!interpo2(D205,G205,Rendement!A$1:AZ$38)</f>
        <v>0.88630503416552242</v>
      </c>
      <c r="N205" s="58">
        <f t="shared" si="49"/>
        <v>0.90630503416552244</v>
      </c>
      <c r="O205" s="59">
        <f t="shared" si="50"/>
        <v>272934505.55195844</v>
      </c>
      <c r="P205" s="59">
        <f t="shared" si="51"/>
        <v>13031662.709680961</v>
      </c>
      <c r="Q205" s="52">
        <f>P205</f>
        <v>13031662.709680961</v>
      </c>
      <c r="R205" s="60">
        <f>n0</f>
        <v>200</v>
      </c>
    </row>
    <row r="206" spans="2:19" x14ac:dyDescent="0.5">
      <c r="B206" s="49">
        <v>-0.25</v>
      </c>
      <c r="C206" s="50">
        <f t="shared" si="52"/>
        <v>-0.2</v>
      </c>
      <c r="D206" s="41">
        <f>g0</f>
        <v>27.5</v>
      </c>
      <c r="E206" s="51">
        <f>H0</f>
        <v>200</v>
      </c>
      <c r="F206" s="52">
        <f>n0</f>
        <v>200</v>
      </c>
      <c r="G206" s="50">
        <f t="shared" si="46"/>
        <v>56.568542494923797</v>
      </c>
      <c r="H206" s="53">
        <f>[1]!interpo2(D206,G206,Débit!A$1:AZ$38)</f>
        <v>0.67824172946097361</v>
      </c>
      <c r="I206" s="54">
        <f t="shared" si="47"/>
        <v>153.46858437937479</v>
      </c>
      <c r="J206" s="55">
        <f t="shared" si="48"/>
        <v>6.4595791902923985</v>
      </c>
      <c r="K206" s="50">
        <f t="shared" si="53"/>
        <v>0</v>
      </c>
      <c r="L206" s="68">
        <f>H0</f>
        <v>200</v>
      </c>
      <c r="M206" s="57">
        <f>[1]!interpo2(D206,G206,Rendement!A$1:AZ$38)</f>
        <v>0.88630503416552242</v>
      </c>
      <c r="N206" s="58">
        <f t="shared" si="49"/>
        <v>0.90630503416552244</v>
      </c>
      <c r="O206" s="59">
        <f t="shared" si="50"/>
        <v>272934505.55195844</v>
      </c>
      <c r="P206" s="59">
        <f t="shared" si="51"/>
        <v>13031662.709680961</v>
      </c>
      <c r="Q206" s="52">
        <f>P206</f>
        <v>13031662.709680961</v>
      </c>
      <c r="R206" s="60">
        <f>n0</f>
        <v>200</v>
      </c>
    </row>
    <row r="207" spans="2:19" x14ac:dyDescent="0.5">
      <c r="B207" s="49">
        <v>0</v>
      </c>
      <c r="C207" s="50">
        <f t="shared" si="52"/>
        <v>0</v>
      </c>
      <c r="D207" s="41">
        <f>g0</f>
        <v>27.5</v>
      </c>
      <c r="E207" s="51">
        <v>200</v>
      </c>
      <c r="F207" s="52">
        <v>200</v>
      </c>
      <c r="G207" s="50">
        <f t="shared" si="46"/>
        <v>56.568542494923797</v>
      </c>
      <c r="H207" s="53">
        <f>[1]!interpo2(D207,G207,Débit!A$1:AZ$38)</f>
        <v>0.67824172946097361</v>
      </c>
      <c r="I207" s="54">
        <f t="shared" si="47"/>
        <v>153.46858437937479</v>
      </c>
      <c r="J207" s="55">
        <f t="shared" si="48"/>
        <v>6.4595791902923985</v>
      </c>
      <c r="K207" s="50">
        <f t="shared" si="53"/>
        <v>0</v>
      </c>
      <c r="L207" s="68">
        <f>H0</f>
        <v>200</v>
      </c>
      <c r="M207" s="57">
        <f>[1]!interpo2(D207,G207,Rendement!A$1:AZ$38)</f>
        <v>0.88630503416552242</v>
      </c>
      <c r="N207" s="58">
        <f t="shared" si="49"/>
        <v>0.90630503416552244</v>
      </c>
      <c r="O207" s="59">
        <f t="shared" si="50"/>
        <v>272934505.55195844</v>
      </c>
      <c r="P207" s="59">
        <f t="shared" si="51"/>
        <v>13031662.709680961</v>
      </c>
      <c r="Q207" s="52">
        <f>P207</f>
        <v>13031662.709680961</v>
      </c>
      <c r="R207" s="60">
        <f>n0</f>
        <v>200</v>
      </c>
    </row>
    <row r="208" spans="2:19" x14ac:dyDescent="0.5">
      <c r="B208" s="49">
        <v>0.25</v>
      </c>
      <c r="C208" s="50">
        <f t="shared" si="52"/>
        <v>0.2</v>
      </c>
      <c r="D208" s="41">
        <f t="shared" ref="D208:D239" si="54">g0*(1-C208/tp)</f>
        <v>26.95</v>
      </c>
      <c r="E208" s="50">
        <v>203.63707353383401</v>
      </c>
      <c r="F208" s="50">
        <v>202.00473026394801</v>
      </c>
      <c r="G208" s="50">
        <f t="shared" si="46"/>
        <v>56.623030193084851</v>
      </c>
      <c r="H208" s="53">
        <f>[1]!interpo2(D208,G208,Débit!A$1:AZ$38)</f>
        <v>0.66844458993385247</v>
      </c>
      <c r="I208" s="54">
        <f t="shared" si="47"/>
        <v>152.62083276070098</v>
      </c>
      <c r="J208" s="55">
        <f t="shared" si="48"/>
        <v>6.4238968469863247</v>
      </c>
      <c r="K208" s="50">
        <f t="shared" si="53"/>
        <v>3.6371584838768443</v>
      </c>
      <c r="L208" s="68">
        <f t="shared" ref="L208:L239" si="55">2*H0-L204+K205+K206+K207+K208</f>
        <v>203.63715848387685</v>
      </c>
      <c r="M208" s="57">
        <f>[1]!interpo2(D208,G208,Rendement!A$1:AZ$38)</f>
        <v>0.89052808772478864</v>
      </c>
      <c r="N208" s="58">
        <f t="shared" si="49"/>
        <v>0.91052808772478866</v>
      </c>
      <c r="O208" s="59">
        <f t="shared" si="50"/>
        <v>277650694.4010703</v>
      </c>
      <c r="P208" s="59">
        <f t="shared" si="51"/>
        <v>13125280.900824761</v>
      </c>
      <c r="Q208" s="52">
        <v>0</v>
      </c>
      <c r="R208" s="70">
        <f t="shared" ref="R208:R239" si="56">R207+((C208-C207)*(P208-Q208)/I)*(30*L_/(PI()*c_))</f>
        <v>202.00539520144247</v>
      </c>
      <c r="S208" s="63">
        <f t="shared" ref="S208:S239" si="57">(E208-L208)^2+(F208-R208)^2</f>
        <v>4.4935838131999766E-7</v>
      </c>
    </row>
    <row r="209" spans="2:20" x14ac:dyDescent="0.5">
      <c r="B209" s="49">
        <v>0.5</v>
      </c>
      <c r="C209" s="50">
        <f t="shared" si="52"/>
        <v>0.4</v>
      </c>
      <c r="D209" s="41">
        <f t="shared" si="54"/>
        <v>26.4</v>
      </c>
      <c r="E209" s="50">
        <v>207.35450382401399</v>
      </c>
      <c r="F209" s="50">
        <v>204.024403411507</v>
      </c>
      <c r="G209" s="50">
        <f t="shared" si="46"/>
        <v>56.674196485405666</v>
      </c>
      <c r="H209" s="53">
        <f>[1]!interpo2(D209,G209,Débit!A$1:AZ$38)</f>
        <v>0.65866487788341788</v>
      </c>
      <c r="I209" s="54">
        <f t="shared" si="47"/>
        <v>151.75437666318763</v>
      </c>
      <c r="J209" s="55">
        <f t="shared" si="48"/>
        <v>6.3874272216266252</v>
      </c>
      <c r="K209" s="50">
        <f t="shared" si="53"/>
        <v>3.7174074063197025</v>
      </c>
      <c r="L209" s="68">
        <f t="shared" si="55"/>
        <v>207.35456589019654</v>
      </c>
      <c r="M209" s="57">
        <f>[1]!interpo2(D209,G209,Rendement!A$1:AZ$38)</f>
        <v>0.89478815336439288</v>
      </c>
      <c r="N209" s="58">
        <f t="shared" si="49"/>
        <v>0.9147881533643929</v>
      </c>
      <c r="O209" s="59">
        <f t="shared" si="50"/>
        <v>282429416.77957672</v>
      </c>
      <c r="P209" s="59">
        <f t="shared" si="51"/>
        <v>13219018.020418493</v>
      </c>
      <c r="Q209" s="52">
        <v>0</v>
      </c>
      <c r="R209" s="70">
        <f t="shared" si="56"/>
        <v>204.02511237978209</v>
      </c>
      <c r="S209" s="63">
        <f t="shared" si="57"/>
        <v>5.0648822610277485E-7</v>
      </c>
    </row>
    <row r="210" spans="2:20" x14ac:dyDescent="0.5">
      <c r="B210" s="49">
        <v>0.75</v>
      </c>
      <c r="C210" s="50">
        <f t="shared" si="52"/>
        <v>0.60000000000000009</v>
      </c>
      <c r="D210" s="41">
        <f t="shared" si="54"/>
        <v>25.849999999999998</v>
      </c>
      <c r="E210" s="50">
        <v>211.15613459296199</v>
      </c>
      <c r="F210" s="50">
        <v>206.058446245862</v>
      </c>
      <c r="G210" s="50">
        <f t="shared" si="46"/>
        <v>56.721611437113587</v>
      </c>
      <c r="H210" s="53">
        <f>[1]!interpo2(D210,G210,Débit!A$1:AZ$38)</f>
        <v>0.64889748599843911</v>
      </c>
      <c r="I210" s="54">
        <f t="shared" si="47"/>
        <v>150.86827539621936</v>
      </c>
      <c r="J210" s="55">
        <f t="shared" si="48"/>
        <v>6.3501307200152555</v>
      </c>
      <c r="K210" s="50">
        <f t="shared" si="53"/>
        <v>3.8016922288741419</v>
      </c>
      <c r="L210" s="68">
        <f t="shared" si="55"/>
        <v>211.15625811907069</v>
      </c>
      <c r="M210" s="57">
        <f>[1]!interpo2(D210,G210,Rendement!A$1:AZ$38)</f>
        <v>0.89908816577924844</v>
      </c>
      <c r="N210" s="58">
        <f t="shared" si="49"/>
        <v>0.91908816577924846</v>
      </c>
      <c r="O210" s="59">
        <f t="shared" si="50"/>
        <v>287272217.4400714</v>
      </c>
      <c r="P210" s="59">
        <f t="shared" si="51"/>
        <v>13312958.79927328</v>
      </c>
      <c r="Q210" s="52">
        <v>0</v>
      </c>
      <c r="R210" s="70">
        <f t="shared" si="56"/>
        <v>206.05918265186185</v>
      </c>
      <c r="S210" s="63">
        <f t="shared" si="57"/>
        <v>5.5755249613718621E-7</v>
      </c>
    </row>
    <row r="211" spans="2:20" x14ac:dyDescent="0.5">
      <c r="B211" s="49">
        <v>1</v>
      </c>
      <c r="C211" s="50">
        <f t="shared" si="52"/>
        <v>0.8</v>
      </c>
      <c r="D211" s="41">
        <f t="shared" si="54"/>
        <v>25.3</v>
      </c>
      <c r="E211" s="50">
        <v>215.04428368207701</v>
      </c>
      <c r="F211" s="50">
        <v>208.10691455666799</v>
      </c>
      <c r="G211" s="50">
        <f t="shared" si="46"/>
        <v>56.7652494072736</v>
      </c>
      <c r="H211" s="53">
        <f>[1]!interpo2(D211,G211,Débit!A$1:AZ$38)</f>
        <v>0.63914205754480502</v>
      </c>
      <c r="I211" s="54">
        <f t="shared" si="47"/>
        <v>149.96203678598508</v>
      </c>
      <c r="J211" s="55">
        <f t="shared" si="48"/>
        <v>6.3119866262791851</v>
      </c>
      <c r="K211" s="50">
        <f t="shared" si="53"/>
        <v>3.888088653592622</v>
      </c>
      <c r="L211" s="68">
        <f t="shared" si="55"/>
        <v>215.04434677266332</v>
      </c>
      <c r="M211" s="57">
        <f>[1]!interpo2(D211,G211,Rendement!A$1:AZ$38)</f>
        <v>0.90342465545771444</v>
      </c>
      <c r="N211" s="58">
        <f t="shared" si="49"/>
        <v>0.92342465545771446</v>
      </c>
      <c r="O211" s="59">
        <f t="shared" si="50"/>
        <v>292176576.35642618</v>
      </c>
      <c r="P211" s="59">
        <f t="shared" si="51"/>
        <v>13406958.576610696</v>
      </c>
      <c r="Q211" s="52">
        <v>0</v>
      </c>
      <c r="R211" s="70">
        <f t="shared" si="56"/>
        <v>208.10761503198589</v>
      </c>
      <c r="S211" s="63">
        <f t="shared" si="57"/>
        <v>4.9464609306647241E-7</v>
      </c>
    </row>
    <row r="212" spans="2:20" x14ac:dyDescent="0.5">
      <c r="B212" s="49">
        <v>1.25</v>
      </c>
      <c r="C212" s="50">
        <f t="shared" si="52"/>
        <v>1</v>
      </c>
      <c r="D212" s="41">
        <f t="shared" si="54"/>
        <v>24.75</v>
      </c>
      <c r="E212" s="50">
        <v>216.372380628028</v>
      </c>
      <c r="F212" s="50">
        <v>210.129387773887</v>
      </c>
      <c r="G212" s="50">
        <f t="shared" si="46"/>
        <v>57.140741893483373</v>
      </c>
      <c r="H212" s="53">
        <f>[1]!interpo2(D212,G212,Débit!A$1:AZ$38)</f>
        <v>0.6286587506659056</v>
      </c>
      <c r="I212" s="54">
        <f t="shared" si="47"/>
        <v>147.95711671213147</v>
      </c>
      <c r="J212" s="55">
        <f t="shared" si="48"/>
        <v>6.2275984106737718</v>
      </c>
      <c r="K212" s="50">
        <f t="shared" si="53"/>
        <v>8.6018261663944973</v>
      </c>
      <c r="L212" s="68">
        <f t="shared" si="55"/>
        <v>216.37185597130411</v>
      </c>
      <c r="M212" s="57">
        <f>[1]!interpo2(D212,G212,Rendement!A$1:AZ$38)</f>
        <v>0.90717410408906285</v>
      </c>
      <c r="N212" s="58">
        <f t="shared" si="49"/>
        <v>0.92717410408906287</v>
      </c>
      <c r="O212" s="59">
        <f t="shared" si="50"/>
        <v>291227574.05368793</v>
      </c>
      <c r="P212" s="59">
        <f t="shared" si="51"/>
        <v>13234790.754308408</v>
      </c>
      <c r="Q212" s="52">
        <v>0</v>
      </c>
      <c r="R212" s="70">
        <f t="shared" si="56"/>
        <v>210.12974210654758</v>
      </c>
      <c r="S212" s="63">
        <f t="shared" si="57"/>
        <v>4.0081631226767239E-7</v>
      </c>
    </row>
    <row r="213" spans="2:20" x14ac:dyDescent="0.5">
      <c r="B213" s="49">
        <v>1.5</v>
      </c>
      <c r="C213" s="50">
        <f t="shared" si="52"/>
        <v>1.2000000000000002</v>
      </c>
      <c r="D213" s="41">
        <f t="shared" si="54"/>
        <v>24.2</v>
      </c>
      <c r="E213" s="50">
        <v>217.644830579581</v>
      </c>
      <c r="F213" s="50">
        <v>212.123401045831</v>
      </c>
      <c r="G213" s="50">
        <f t="shared" si="46"/>
        <v>57.514108822484971</v>
      </c>
      <c r="H213" s="53">
        <f>[1]!interpo2(D213,G213,Débit!A$1:AZ$38)</f>
        <v>0.61822000108731878</v>
      </c>
      <c r="I213" s="54">
        <f t="shared" si="47"/>
        <v>145.92752356325454</v>
      </c>
      <c r="J213" s="55">
        <f t="shared" si="48"/>
        <v>6.1421716914382785</v>
      </c>
      <c r="K213" s="50">
        <f t="shared" si="53"/>
        <v>8.7076825070580899</v>
      </c>
      <c r="L213" s="68">
        <f t="shared" si="55"/>
        <v>217.64472366572281</v>
      </c>
      <c r="M213" s="57">
        <f>[1]!interpo2(D213,G213,Rendement!A$1:AZ$38)</f>
        <v>0.91092141268221805</v>
      </c>
      <c r="N213" s="58">
        <f t="shared" si="49"/>
        <v>0.93092141268221806</v>
      </c>
      <c r="O213" s="59">
        <f t="shared" si="50"/>
        <v>290090124.726879</v>
      </c>
      <c r="P213" s="59">
        <f t="shared" si="51"/>
        <v>13059175.102265684</v>
      </c>
      <c r="Q213" s="52">
        <v>0</v>
      </c>
      <c r="R213" s="70">
        <f t="shared" si="56"/>
        <v>212.12503708596665</v>
      </c>
      <c r="S213" s="63">
        <f t="shared" si="57"/>
        <v>2.688057898533215E-6</v>
      </c>
    </row>
    <row r="214" spans="2:20" x14ac:dyDescent="0.5">
      <c r="B214" s="49">
        <v>1.75</v>
      </c>
      <c r="C214" s="50">
        <f t="shared" si="52"/>
        <v>1.4000000000000001</v>
      </c>
      <c r="D214" s="41">
        <f t="shared" si="54"/>
        <v>23.65</v>
      </c>
      <c r="E214" s="50">
        <v>218.86510116768599</v>
      </c>
      <c r="F214" s="50">
        <v>214.09165000370001</v>
      </c>
      <c r="G214" s="50">
        <f t="shared" si="46"/>
        <v>57.885722990283206</v>
      </c>
      <c r="H214" s="53">
        <f>[1]!interpo2(D214,G214,Débit!A$1:AZ$38)</f>
        <v>0.60780533458310504</v>
      </c>
      <c r="I214" s="54">
        <f t="shared" si="47"/>
        <v>143.87082989293629</v>
      </c>
      <c r="J214" s="55">
        <f t="shared" si="48"/>
        <v>6.0556042959851979</v>
      </c>
      <c r="K214" s="50">
        <f t="shared" si="53"/>
        <v>8.8239534634402492</v>
      </c>
      <c r="L214" s="68">
        <f t="shared" si="55"/>
        <v>218.86529267141478</v>
      </c>
      <c r="M214" s="57">
        <f>[1]!interpo2(D214,G214,Rendement!A$1:AZ$38)</f>
        <v>0.91454787888567601</v>
      </c>
      <c r="N214" s="58">
        <f t="shared" si="49"/>
        <v>0.93454787888567603</v>
      </c>
      <c r="O214" s="59">
        <f t="shared" si="50"/>
        <v>288725918.45030266</v>
      </c>
      <c r="P214" s="59">
        <f t="shared" si="51"/>
        <v>12878266.98126311</v>
      </c>
      <c r="Q214" s="52">
        <v>0</v>
      </c>
      <c r="R214" s="70">
        <f t="shared" si="56"/>
        <v>214.0926913405508</v>
      </c>
      <c r="S214" s="63">
        <f t="shared" si="57"/>
        <v>1.1210561149516508E-6</v>
      </c>
    </row>
    <row r="215" spans="2:20" x14ac:dyDescent="0.5">
      <c r="B215" s="49">
        <v>2</v>
      </c>
      <c r="C215" s="50">
        <f t="shared" si="52"/>
        <v>1.6</v>
      </c>
      <c r="D215" s="41">
        <f t="shared" si="54"/>
        <v>23.099999999999998</v>
      </c>
      <c r="E215" s="50">
        <v>220.41426380562001</v>
      </c>
      <c r="F215" s="50">
        <v>216.035054130449</v>
      </c>
      <c r="G215" s="50">
        <f t="shared" si="46"/>
        <v>58.205546261121846</v>
      </c>
      <c r="H215" s="53">
        <f>[1]!interpo2(D215,G215,Débit!A$1:AZ$38)</f>
        <v>0.59651555437764037</v>
      </c>
      <c r="I215" s="54">
        <f t="shared" si="47"/>
        <v>141.69730918933308</v>
      </c>
      <c r="J215" s="55">
        <f t="shared" si="48"/>
        <v>5.9641195848735222</v>
      </c>
      <c r="K215" s="50">
        <f t="shared" si="53"/>
        <v>9.3251833353728824</v>
      </c>
      <c r="L215" s="68">
        <f t="shared" si="55"/>
        <v>220.4142986996024</v>
      </c>
      <c r="M215" s="57">
        <f>[1]!interpo2(D215,G215,Rendement!A$1:AZ$38)</f>
        <v>0.91819490554229521</v>
      </c>
      <c r="N215" s="58">
        <f t="shared" si="49"/>
        <v>0.93819490554229523</v>
      </c>
      <c r="O215" s="59">
        <f t="shared" si="50"/>
        <v>287494147.03573173</v>
      </c>
      <c r="P215" s="59">
        <f t="shared" si="51"/>
        <v>12707969.489922458</v>
      </c>
      <c r="Q215" s="52">
        <v>0</v>
      </c>
      <c r="R215" s="70">
        <f t="shared" si="56"/>
        <v>216.03432605509366</v>
      </c>
      <c r="S215" s="63">
        <f t="shared" si="57"/>
        <v>5.3131131306072714E-7</v>
      </c>
    </row>
    <row r="216" spans="2:20" x14ac:dyDescent="0.5">
      <c r="B216" s="49">
        <v>2.25</v>
      </c>
      <c r="C216" s="50">
        <f t="shared" si="52"/>
        <v>1.8</v>
      </c>
      <c r="D216" s="41">
        <f t="shared" si="54"/>
        <v>22.55</v>
      </c>
      <c r="E216" s="50">
        <v>221.614283993008</v>
      </c>
      <c r="F216" s="50">
        <v>217.94095734064899</v>
      </c>
      <c r="G216" s="50">
        <f t="shared" si="46"/>
        <v>58.559852081245886</v>
      </c>
      <c r="H216" s="53">
        <f>[1]!interpo2(D216,G216,Débit!A$1:AZ$38)</f>
        <v>0.58400749052255096</v>
      </c>
      <c r="I216" s="54">
        <f t="shared" si="47"/>
        <v>139.10324926587072</v>
      </c>
      <c r="J216" s="55">
        <f t="shared" si="48"/>
        <v>5.85493414103997</v>
      </c>
      <c r="K216" s="50">
        <f t="shared" si="53"/>
        <v>11.129447411809002</v>
      </c>
      <c r="L216" s="68">
        <f t="shared" si="55"/>
        <v>221.61441074637611</v>
      </c>
      <c r="M216" s="57">
        <f>[1]!interpo2(D216,G216,Rendement!A$1:AZ$38)</f>
        <v>0.92190047429557853</v>
      </c>
      <c r="N216" s="58">
        <f t="shared" si="49"/>
        <v>0.94190047429557855</v>
      </c>
      <c r="O216" s="59">
        <f t="shared" si="50"/>
        <v>284888459.69209379</v>
      </c>
      <c r="P216" s="59">
        <f t="shared" si="51"/>
        <v>12482666.996537812</v>
      </c>
      <c r="Q216" s="52">
        <v>0</v>
      </c>
      <c r="R216" s="70">
        <f t="shared" si="56"/>
        <v>217.94153708434396</v>
      </c>
      <c r="S216" s="63">
        <f t="shared" si="57"/>
        <v>3.5216916818471217E-7</v>
      </c>
    </row>
    <row r="217" spans="2:20" x14ac:dyDescent="0.5">
      <c r="B217" s="49">
        <v>2.5</v>
      </c>
      <c r="C217" s="50">
        <f t="shared" si="52"/>
        <v>2</v>
      </c>
      <c r="D217" s="41">
        <f t="shared" si="54"/>
        <v>22</v>
      </c>
      <c r="E217" s="50">
        <v>222.79348321711501</v>
      </c>
      <c r="F217" s="50">
        <v>219.809837813743</v>
      </c>
      <c r="G217" s="50">
        <f t="shared" si="46"/>
        <v>58.905503895466012</v>
      </c>
      <c r="H217" s="53">
        <f>[1]!interpo2(D217,G217,Débit!A$1:AZ$38)</f>
        <v>0.57156816390929266</v>
      </c>
      <c r="I217" s="54">
        <f t="shared" si="47"/>
        <v>136.50207560242143</v>
      </c>
      <c r="J217" s="55">
        <f t="shared" si="48"/>
        <v>5.7454492758820432</v>
      </c>
      <c r="K217" s="50">
        <f t="shared" si="53"/>
        <v>11.159967907642502</v>
      </c>
      <c r="L217" s="68">
        <f t="shared" si="55"/>
        <v>222.79382845254185</v>
      </c>
      <c r="M217" s="57">
        <f>[1]!interpo2(D217,G217,Rendement!A$1:AZ$38)</f>
        <v>0.92364649119470454</v>
      </c>
      <c r="N217" s="58">
        <f t="shared" si="49"/>
        <v>0.94364649119470456</v>
      </c>
      <c r="O217" s="59">
        <f t="shared" si="50"/>
        <v>281569954.28819406</v>
      </c>
      <c r="P217" s="59">
        <f t="shared" si="51"/>
        <v>12232368.804829702</v>
      </c>
      <c r="Q217" s="52">
        <v>0</v>
      </c>
      <c r="R217" s="70">
        <f t="shared" si="56"/>
        <v>219.81050536691524</v>
      </c>
      <c r="S217" s="63">
        <f t="shared" si="57"/>
        <v>5.6481473770290909E-7</v>
      </c>
    </row>
    <row r="218" spans="2:20" x14ac:dyDescent="0.5">
      <c r="B218" s="49">
        <v>2.75</v>
      </c>
      <c r="C218" s="50">
        <f t="shared" si="52"/>
        <v>2.2000000000000002</v>
      </c>
      <c r="D218" s="41">
        <f t="shared" si="54"/>
        <v>21.45</v>
      </c>
      <c r="E218" s="50">
        <v>224.05127484040199</v>
      </c>
      <c r="F218" s="50">
        <v>221.63651820590499</v>
      </c>
      <c r="G218" s="50">
        <f t="shared" si="46"/>
        <v>59.228072679832415</v>
      </c>
      <c r="H218" s="53">
        <f>[1]!interpo2(D218,G218,Débit!A$1:AZ$38)</f>
        <v>0.55896144457908492</v>
      </c>
      <c r="I218" s="54">
        <f t="shared" si="47"/>
        <v>133.8676208439629</v>
      </c>
      <c r="J218" s="55">
        <f t="shared" si="48"/>
        <v>5.6345635906825349</v>
      </c>
      <c r="K218" s="50">
        <f t="shared" si="53"/>
        <v>11.302755741247477</v>
      </c>
      <c r="L218" s="68">
        <f t="shared" si="55"/>
        <v>224.05206172465708</v>
      </c>
      <c r="M218" s="57">
        <f>[1]!interpo2(D218,G218,Rendement!A$1:AZ$38)</f>
        <v>0.92298230717304774</v>
      </c>
      <c r="N218" s="58">
        <f t="shared" si="49"/>
        <v>0.94298230717304776</v>
      </c>
      <c r="O218" s="59">
        <f t="shared" si="50"/>
        <v>277499754.54427522</v>
      </c>
      <c r="P218" s="59">
        <f t="shared" si="51"/>
        <v>11956186.101465033</v>
      </c>
      <c r="Q218" s="52">
        <v>0</v>
      </c>
      <c r="R218" s="70">
        <f t="shared" si="56"/>
        <v>221.63727604074703</v>
      </c>
      <c r="S218" s="63">
        <f t="shared" si="57"/>
        <v>1.1935004787121391E-6</v>
      </c>
    </row>
    <row r="219" spans="2:20" x14ac:dyDescent="0.5">
      <c r="B219" s="49">
        <v>3</v>
      </c>
      <c r="C219" s="50">
        <f t="shared" si="52"/>
        <v>2.4000000000000004</v>
      </c>
      <c r="D219" s="41">
        <f t="shared" si="54"/>
        <v>20.9</v>
      </c>
      <c r="E219" s="50">
        <v>224.897143488512</v>
      </c>
      <c r="F219" s="50">
        <v>223.41408354779199</v>
      </c>
      <c r="G219" s="50">
        <f t="shared" si="46"/>
        <v>59.590711153439592</v>
      </c>
      <c r="H219" s="53">
        <f>[1]!interpo2(D219,G219,Débit!A$1:AZ$38)</f>
        <v>0.5465248592580102</v>
      </c>
      <c r="I219" s="54">
        <f t="shared" si="47"/>
        <v>131.13598218655702</v>
      </c>
      <c r="J219" s="55">
        <f t="shared" si="48"/>
        <v>5.5195873804168682</v>
      </c>
      <c r="K219" s="50">
        <f t="shared" si="53"/>
        <v>11.719709522008728</v>
      </c>
      <c r="L219" s="68">
        <f t="shared" si="55"/>
        <v>224.89758188310532</v>
      </c>
      <c r="M219" s="57">
        <f>[1]!interpo2(D219,G219,Rendement!A$1:AZ$38)</f>
        <v>0.92075085382511335</v>
      </c>
      <c r="N219" s="58">
        <f t="shared" si="49"/>
        <v>0.94075085382511336</v>
      </c>
      <c r="O219" s="59">
        <f t="shared" si="50"/>
        <v>272217380.05934113</v>
      </c>
      <c r="P219" s="59">
        <f t="shared" si="51"/>
        <v>11635275.881621331</v>
      </c>
      <c r="Q219" s="52">
        <v>0</v>
      </c>
      <c r="R219" s="70">
        <f t="shared" si="56"/>
        <v>223.41501524471306</v>
      </c>
      <c r="S219" s="63">
        <f t="shared" si="57"/>
        <v>1.0602489721838165E-6</v>
      </c>
    </row>
    <row r="220" spans="2:20" x14ac:dyDescent="0.5">
      <c r="B220" s="49">
        <v>3.25</v>
      </c>
      <c r="C220" s="50">
        <f t="shared" si="52"/>
        <v>2.6</v>
      </c>
      <c r="D220" s="41">
        <f t="shared" si="54"/>
        <v>20.350000000000001</v>
      </c>
      <c r="E220" s="50">
        <v>225.09348320173399</v>
      </c>
      <c r="F220" s="50">
        <v>225.13382288689101</v>
      </c>
      <c r="G220" s="50">
        <f t="shared" si="46"/>
        <v>60.023218147839458</v>
      </c>
      <c r="H220" s="53">
        <f>[1]!interpo2(D220,G220,Débit!A$1:AZ$38)</f>
        <v>0.53412460205676404</v>
      </c>
      <c r="I220" s="54">
        <f t="shared" si="47"/>
        <v>128.21653195633684</v>
      </c>
      <c r="J220" s="55">
        <f t="shared" si="48"/>
        <v>5.3967060752267022</v>
      </c>
      <c r="K220" s="50">
        <f t="shared" si="53"/>
        <v>12.525488526595591</v>
      </c>
      <c r="L220" s="68">
        <f t="shared" si="55"/>
        <v>225.09351095111819</v>
      </c>
      <c r="M220" s="57">
        <f>[1]!interpo2(D220,G220,Rendement!A$1:AZ$38)</f>
        <v>0.91683915703678531</v>
      </c>
      <c r="N220" s="58">
        <f t="shared" si="49"/>
        <v>0.93683915703678533</v>
      </c>
      <c r="O220" s="59">
        <f t="shared" si="50"/>
        <v>265281280.39692986</v>
      </c>
      <c r="P220" s="59">
        <f t="shared" si="51"/>
        <v>11252194.772918837</v>
      </c>
      <c r="Q220" s="52">
        <v>0</v>
      </c>
      <c r="R220" s="70">
        <f t="shared" si="56"/>
        <v>225.13422396670617</v>
      </c>
      <c r="S220" s="63">
        <f t="shared" si="57"/>
        <v>1.6163504645443689E-7</v>
      </c>
      <c r="T220">
        <f>SUM(S218:S221)</f>
        <v>2.47172956957967E-6</v>
      </c>
    </row>
    <row r="221" spans="2:20" x14ac:dyDescent="0.5">
      <c r="B221" s="49">
        <v>3.5</v>
      </c>
      <c r="C221" s="50">
        <f t="shared" si="52"/>
        <v>2.8000000000000003</v>
      </c>
      <c r="D221" s="41">
        <f t="shared" si="54"/>
        <v>19.8</v>
      </c>
      <c r="E221" s="50">
        <v>225.78938564248301</v>
      </c>
      <c r="F221" s="50">
        <v>226.798028770901</v>
      </c>
      <c r="G221" s="50">
        <f t="shared" si="46"/>
        <v>60.373660176675017</v>
      </c>
      <c r="H221" s="53">
        <f>[1]!interpo2(D221,G221,Débit!A$1:AZ$38)</f>
        <v>0.52066353925331244</v>
      </c>
      <c r="I221" s="54">
        <f t="shared" si="47"/>
        <v>125.17825980134664</v>
      </c>
      <c r="J221" s="55">
        <f t="shared" si="48"/>
        <v>5.2688234882712894</v>
      </c>
      <c r="K221" s="50">
        <f t="shared" si="53"/>
        <v>13.035277198451942</v>
      </c>
      <c r="L221" s="68">
        <f t="shared" si="55"/>
        <v>225.78940253576189</v>
      </c>
      <c r="M221" s="57">
        <f>[1]!interpo2(D221,G221,Rendement!A$1:AZ$38)</f>
        <v>0.91250262316268094</v>
      </c>
      <c r="N221" s="58">
        <f t="shared" si="49"/>
        <v>0.93250262316268095</v>
      </c>
      <c r="O221" s="59">
        <f t="shared" si="50"/>
        <v>258593197.20486107</v>
      </c>
      <c r="P221" s="59">
        <f t="shared" si="51"/>
        <v>10888027.32760915</v>
      </c>
      <c r="Q221" s="52">
        <v>0</v>
      </c>
      <c r="R221" s="70">
        <f t="shared" si="56"/>
        <v>226.79779200162648</v>
      </c>
      <c r="S221" s="63">
        <f t="shared" si="57"/>
        <v>5.6345072229277713E-8</v>
      </c>
    </row>
    <row r="222" spans="2:20" x14ac:dyDescent="0.5">
      <c r="B222" s="49">
        <v>3.75</v>
      </c>
      <c r="C222" s="50">
        <f>t2lsc*B222</f>
        <v>3</v>
      </c>
      <c r="D222" s="41">
        <f t="shared" si="54"/>
        <v>19.25</v>
      </c>
      <c r="E222" s="50">
        <v>227.05449267844901</v>
      </c>
      <c r="F222" s="50">
        <v>228.40787081861799</v>
      </c>
      <c r="G222" s="50">
        <f t="shared" si="46"/>
        <v>60.632574200662667</v>
      </c>
      <c r="H222" s="53">
        <f>[1]!interpo2(D222,G222,Débit!A$1:AZ$38)</f>
        <v>0.50584437595512421</v>
      </c>
      <c r="I222" s="54">
        <f t="shared" si="47"/>
        <v>121.9556592746158</v>
      </c>
      <c r="J222" s="55">
        <f t="shared" si="48"/>
        <v>5.1331824162872213</v>
      </c>
      <c r="K222" s="50">
        <f t="shared" si="53"/>
        <v>13.826112021208722</v>
      </c>
      <c r="L222" s="68">
        <f t="shared" si="55"/>
        <v>227.05452554360792</v>
      </c>
      <c r="M222" s="57">
        <f>[1]!interpo2(D222,G222,Rendement!A$1:AZ$38)</f>
        <v>0.90821200062077667</v>
      </c>
      <c r="N222" s="58">
        <f t="shared" si="49"/>
        <v>0.92821200062077669</v>
      </c>
      <c r="O222" s="59">
        <f t="shared" si="50"/>
        <v>252181874.83441123</v>
      </c>
      <c r="P222" s="59">
        <f t="shared" si="51"/>
        <v>10543242.260670807</v>
      </c>
      <c r="Q222" s="52">
        <v>0</v>
      </c>
      <c r="R222" s="70">
        <f t="shared" si="56"/>
        <v>228.40868075874755</v>
      </c>
      <c r="S222" s="63">
        <f t="shared" si="57"/>
        <v>6.5708313213679988E-7</v>
      </c>
    </row>
    <row r="223" spans="2:20" x14ac:dyDescent="0.5">
      <c r="B223" s="49">
        <v>4</v>
      </c>
      <c r="C223" s="50">
        <f t="shared" ref="C223:C240" si="58">E$14*B223</f>
        <v>3.2</v>
      </c>
      <c r="D223" s="41">
        <f t="shared" si="54"/>
        <v>18.7</v>
      </c>
      <c r="E223" s="50">
        <v>228.99853368977</v>
      </c>
      <c r="F223" s="50">
        <v>229.97147579668601</v>
      </c>
      <c r="G223" s="50">
        <f t="shared" si="46"/>
        <v>60.78796612829133</v>
      </c>
      <c r="H223" s="53">
        <f>[1]!interpo2(D223,G223,Débit!A$1:AZ$38)</f>
        <v>0.48972524211805679</v>
      </c>
      <c r="I223" s="54">
        <f t="shared" si="47"/>
        <v>118.57382316976776</v>
      </c>
      <c r="J223" s="55">
        <f t="shared" si="48"/>
        <v>4.9908390290969518</v>
      </c>
      <c r="K223" s="50">
        <f t="shared" si="53"/>
        <v>14.509289759978545</v>
      </c>
      <c r="L223" s="68">
        <f t="shared" si="55"/>
        <v>228.99858562312949</v>
      </c>
      <c r="M223" s="57">
        <f>[1]!interpo2(D223,G223,Rendement!A$1:AZ$38)</f>
        <v>0.90451295140702381</v>
      </c>
      <c r="N223" s="58">
        <f t="shared" si="49"/>
        <v>0.92451295140702383</v>
      </c>
      <c r="O223" s="59">
        <f t="shared" si="50"/>
        <v>246302710.9321911</v>
      </c>
      <c r="P223" s="59">
        <f t="shared" si="51"/>
        <v>10227432.025469651</v>
      </c>
      <c r="Q223" s="52">
        <v>0</v>
      </c>
      <c r="R223" s="70">
        <f t="shared" si="56"/>
        <v>229.97131726625781</v>
      </c>
      <c r="S223" s="63">
        <f t="shared" si="57"/>
        <v>2.7828970491122773E-8</v>
      </c>
    </row>
    <row r="224" spans="2:20" x14ac:dyDescent="0.5">
      <c r="B224" s="49">
        <v>4.25</v>
      </c>
      <c r="C224" s="50">
        <f t="shared" si="58"/>
        <v>3.4000000000000004</v>
      </c>
      <c r="D224" s="41">
        <f t="shared" si="54"/>
        <v>18.149999999999999</v>
      </c>
      <c r="E224" s="50">
        <v>231.10216539947299</v>
      </c>
      <c r="F224" s="50">
        <v>231.48534810338001</v>
      </c>
      <c r="G224" s="50">
        <f t="shared" si="46"/>
        <v>60.909003098011858</v>
      </c>
      <c r="H224" s="53">
        <f>[1]!interpo2(D224,G224,Débit!A$1:AZ$38)</f>
        <v>0.47328486241126044</v>
      </c>
      <c r="I224" s="54">
        <f t="shared" si="47"/>
        <v>115.11836272982855</v>
      </c>
      <c r="J224" s="55">
        <f t="shared" si="48"/>
        <v>4.8453967521581562</v>
      </c>
      <c r="K224" s="50">
        <f t="shared" si="53"/>
        <v>14.825164562335816</v>
      </c>
      <c r="L224" s="68">
        <f t="shared" si="55"/>
        <v>231.10233259085686</v>
      </c>
      <c r="M224" s="57">
        <f>[1]!interpo2(D224,G224,Rendement!A$1:AZ$38)</f>
        <v>0.90037778911885746</v>
      </c>
      <c r="N224" s="58">
        <f t="shared" si="49"/>
        <v>0.92037778911885748</v>
      </c>
      <c r="O224" s="59">
        <f t="shared" si="50"/>
        <v>240242385.83085847</v>
      </c>
      <c r="P224" s="59">
        <f t="shared" si="51"/>
        <v>9910544.2893333118</v>
      </c>
      <c r="Q224" s="52">
        <v>0</v>
      </c>
      <c r="R224" s="70">
        <f t="shared" si="56"/>
        <v>231.48553689414123</v>
      </c>
      <c r="S224" s="63">
        <f t="shared" si="57"/>
        <v>6.3594910364405974E-8</v>
      </c>
    </row>
    <row r="225" spans="2:19" x14ac:dyDescent="0.5">
      <c r="B225" s="49">
        <v>4.5</v>
      </c>
      <c r="C225" s="50">
        <f t="shared" si="58"/>
        <v>3.6</v>
      </c>
      <c r="D225" s="41">
        <f t="shared" si="54"/>
        <v>17.600000000000001</v>
      </c>
      <c r="E225" s="50">
        <v>232.937716246463</v>
      </c>
      <c r="F225" s="50">
        <v>232.94665610912301</v>
      </c>
      <c r="G225" s="50">
        <f t="shared" si="46"/>
        <v>61.05153184841592</v>
      </c>
      <c r="H225" s="53">
        <f>[1]!interpo2(D225,G225,Débit!A$1:AZ$38)</f>
        <v>0.45655835950900092</v>
      </c>
      <c r="I225" s="54">
        <f t="shared" si="47"/>
        <v>111.49007005332135</v>
      </c>
      <c r="J225" s="55">
        <f t="shared" si="48"/>
        <v>4.6926798689977609</v>
      </c>
      <c r="K225" s="50">
        <f t="shared" si="53"/>
        <v>15.566676842199209</v>
      </c>
      <c r="L225" s="68">
        <f t="shared" si="55"/>
        <v>232.93784064996041</v>
      </c>
      <c r="M225" s="57">
        <f>[1]!interpo2(D225,G225,Rendement!A$1:AZ$38)</f>
        <v>0.89551608175988906</v>
      </c>
      <c r="N225" s="58">
        <f t="shared" si="49"/>
        <v>0.91551608175988908</v>
      </c>
      <c r="O225" s="59">
        <f t="shared" si="50"/>
        <v>233279609.88926253</v>
      </c>
      <c r="P225" s="59">
        <f t="shared" si="51"/>
        <v>9562945.5232101288</v>
      </c>
      <c r="Q225" s="52">
        <v>0</v>
      </c>
      <c r="R225" s="70">
        <f t="shared" si="56"/>
        <v>232.94664734265714</v>
      </c>
      <c r="S225" s="63">
        <f t="shared" si="57"/>
        <v>1.5553081091472573E-8</v>
      </c>
    </row>
    <row r="226" spans="2:19" x14ac:dyDescent="0.5">
      <c r="B226" s="49">
        <v>4.75</v>
      </c>
      <c r="C226" s="50">
        <f t="shared" si="58"/>
        <v>3.8000000000000003</v>
      </c>
      <c r="D226" s="41">
        <f t="shared" si="54"/>
        <v>17.05</v>
      </c>
      <c r="E226" s="50">
        <v>234.33507771597499</v>
      </c>
      <c r="F226" s="50">
        <v>234.34909957805201</v>
      </c>
      <c r="G226" s="50">
        <f t="shared" si="46"/>
        <v>61.2356918509658</v>
      </c>
      <c r="H226" s="53">
        <f>[1]!interpo2(D226,G226,Débit!A$1:AZ$38)</f>
        <v>0.43950414890468065</v>
      </c>
      <c r="I226" s="54">
        <f t="shared" si="47"/>
        <v>107.6469212704805</v>
      </c>
      <c r="J226" s="55">
        <f t="shared" si="48"/>
        <v>4.5309195712584627</v>
      </c>
      <c r="K226" s="50">
        <f t="shared" si="53"/>
        <v>16.48848659490324</v>
      </c>
      <c r="L226" s="68">
        <f t="shared" si="55"/>
        <v>234.33509221580888</v>
      </c>
      <c r="M226" s="57">
        <f>[1]!interpo2(D226,G226,Rendement!A$1:AZ$38)</f>
        <v>0.89007082031304097</v>
      </c>
      <c r="N226" s="58">
        <f t="shared" si="49"/>
        <v>0.91007082031304098</v>
      </c>
      <c r="O226" s="59">
        <f t="shared" si="50"/>
        <v>225241651.30973953</v>
      </c>
      <c r="P226" s="59">
        <f t="shared" si="51"/>
        <v>9178184.7493345793</v>
      </c>
      <c r="Q226" s="52">
        <v>0</v>
      </c>
      <c r="R226" s="70">
        <f t="shared" si="56"/>
        <v>234.34897067526569</v>
      </c>
      <c r="S226" s="63">
        <f t="shared" si="57"/>
        <v>1.6826173502805865E-8</v>
      </c>
    </row>
    <row r="227" spans="2:19" x14ac:dyDescent="0.5">
      <c r="B227" s="49">
        <v>5</v>
      </c>
      <c r="C227" s="50">
        <f t="shared" si="58"/>
        <v>4</v>
      </c>
      <c r="D227" s="41">
        <f t="shared" si="54"/>
        <v>16.5</v>
      </c>
      <c r="E227" s="50">
        <v>235.127344093739</v>
      </c>
      <c r="F227" s="50">
        <v>235.68718366040801</v>
      </c>
      <c r="G227" s="50">
        <f t="shared" si="46"/>
        <v>61.481490705196713</v>
      </c>
      <c r="H227" s="53">
        <f>[1]!interpo2(D227,G227,Débit!A$1:AZ$38)</f>
        <v>0.42237947344051618</v>
      </c>
      <c r="I227" s="54">
        <f t="shared" si="47"/>
        <v>103.62734138220573</v>
      </c>
      <c r="J227" s="55">
        <f t="shared" si="48"/>
        <v>4.3617331888791702</v>
      </c>
      <c r="K227" s="50">
        <f t="shared" si="53"/>
        <v>17.245439312908875</v>
      </c>
      <c r="L227" s="68">
        <f t="shared" si="55"/>
        <v>235.12718168921765</v>
      </c>
      <c r="M227" s="57">
        <f>[1]!interpo2(D227,G227,Rendement!A$1:AZ$38)</f>
        <v>0.88426334283768571</v>
      </c>
      <c r="N227" s="58">
        <f t="shared" si="49"/>
        <v>0.90426334283768572</v>
      </c>
      <c r="O227" s="59">
        <f t="shared" si="50"/>
        <v>216175608.24706885</v>
      </c>
      <c r="P227" s="59">
        <f t="shared" si="51"/>
        <v>8758749.4815988261</v>
      </c>
      <c r="Q227" s="52">
        <v>0</v>
      </c>
      <c r="R227" s="70">
        <f t="shared" si="56"/>
        <v>235.68720901955371</v>
      </c>
      <c r="S227" s="63">
        <f t="shared" si="57"/>
        <v>2.7018314824516745E-8</v>
      </c>
    </row>
    <row r="228" spans="2:19" x14ac:dyDescent="0.5">
      <c r="B228" s="49">
        <v>5.25</v>
      </c>
      <c r="C228" s="50">
        <f t="shared" si="58"/>
        <v>4.2</v>
      </c>
      <c r="D228" s="41">
        <f t="shared" si="54"/>
        <v>15.95</v>
      </c>
      <c r="E228" s="50">
        <v>235.26912665634899</v>
      </c>
      <c r="F228" s="50">
        <v>236.95862160820599</v>
      </c>
      <c r="G228" s="50">
        <f t="shared" si="46"/>
        <v>61.794530375396789</v>
      </c>
      <c r="H228" s="53">
        <f>[1]!interpo2(D228,G228,Débit!A$1:AZ$38)</f>
        <v>0.40603936626219811</v>
      </c>
      <c r="I228" s="54">
        <f t="shared" si="47"/>
        <v>99.648460627089889</v>
      </c>
      <c r="J228" s="55">
        <f t="shared" si="48"/>
        <v>4.1942598559469655</v>
      </c>
      <c r="K228" s="50">
        <f t="shared" si="53"/>
        <v>17.070825435217845</v>
      </c>
      <c r="L228" s="71">
        <f t="shared" si="55"/>
        <v>235.26909559437229</v>
      </c>
      <c r="M228" s="57">
        <f>[1]!interpo2(D228,G228,Rendement!A$1:AZ$38)</f>
        <v>0.8777369364535339</v>
      </c>
      <c r="N228" s="58">
        <f t="shared" si="49"/>
        <v>0.89773693645353392</v>
      </c>
      <c r="O228" s="59">
        <f t="shared" si="50"/>
        <v>206499564.75900483</v>
      </c>
      <c r="P228" s="59">
        <f t="shared" si="51"/>
        <v>8321814.0588430297</v>
      </c>
      <c r="Q228" s="52">
        <v>0</v>
      </c>
      <c r="R228" s="70">
        <f t="shared" si="56"/>
        <v>236.95868854879194</v>
      </c>
      <c r="S228" s="63">
        <f t="shared" si="57"/>
        <v>5.4458884441376035E-9</v>
      </c>
    </row>
    <row r="229" spans="2:19" x14ac:dyDescent="0.5">
      <c r="B229" s="49">
        <v>5.5</v>
      </c>
      <c r="C229" s="50">
        <f t="shared" si="58"/>
        <v>4.4000000000000004</v>
      </c>
      <c r="D229" s="41">
        <f t="shared" si="54"/>
        <v>15.399999999999999</v>
      </c>
      <c r="E229" s="50">
        <v>235.080222530572</v>
      </c>
      <c r="F229" s="50">
        <v>238.161491094799</v>
      </c>
      <c r="G229" s="50">
        <f t="shared" si="46"/>
        <v>62.13316625326226</v>
      </c>
      <c r="H229" s="53">
        <f>[1]!interpo2(D229,G229,Débit!A$1:AZ$38)</f>
        <v>0.38984787518927921</v>
      </c>
      <c r="I229" s="54">
        <f t="shared" si="47"/>
        <v>95.636395803697681</v>
      </c>
      <c r="J229" s="55">
        <f t="shared" si="48"/>
        <v>4.0253897868830366</v>
      </c>
      <c r="K229" s="50">
        <f t="shared" si="53"/>
        <v>17.213196989340897</v>
      </c>
      <c r="L229" s="68">
        <f t="shared" si="55"/>
        <v>235.08010768241044</v>
      </c>
      <c r="M229" s="57">
        <f>[1]!interpo2(D229,G229,Rendement!A$1:AZ$38)</f>
        <v>0.87017541287693145</v>
      </c>
      <c r="N229" s="58">
        <f t="shared" si="49"/>
        <v>0.89017541287693147</v>
      </c>
      <c r="O229" s="59">
        <f t="shared" si="50"/>
        <v>196358291.99183747</v>
      </c>
      <c r="P229" s="59">
        <f t="shared" si="51"/>
        <v>7873160.1764644301</v>
      </c>
      <c r="Q229" s="52">
        <v>0</v>
      </c>
      <c r="R229" s="70">
        <f t="shared" si="56"/>
        <v>238.16161881423696</v>
      </c>
      <c r="S229" s="63">
        <f t="shared" si="57"/>
        <v>2.9502355045064369E-8</v>
      </c>
    </row>
    <row r="230" spans="2:19" x14ac:dyDescent="0.5">
      <c r="B230" s="49">
        <v>5.75</v>
      </c>
      <c r="C230" s="50">
        <f t="shared" si="58"/>
        <v>4.6000000000000005</v>
      </c>
      <c r="D230" s="41">
        <f t="shared" si="54"/>
        <v>14.849999999999998</v>
      </c>
      <c r="E230" s="50">
        <v>234.51000205472999</v>
      </c>
      <c r="F230" s="50">
        <v>239.294523429316</v>
      </c>
      <c r="G230" s="50">
        <f t="shared" si="46"/>
        <v>62.504612257934532</v>
      </c>
      <c r="H230" s="53">
        <f>[1]!interpo2(D230,G230,Débit!A$1:AZ$38)</f>
        <v>0.37384984919414677</v>
      </c>
      <c r="I230" s="54">
        <f t="shared" si="47"/>
        <v>91.600507050316637</v>
      </c>
      <c r="J230" s="55">
        <f t="shared" si="48"/>
        <v>3.8555169551819906</v>
      </c>
      <c r="K230" s="50">
        <f t="shared" si="53"/>
        <v>17.315410193267017</v>
      </c>
      <c r="L230" s="68">
        <f t="shared" si="55"/>
        <v>234.50977971492574</v>
      </c>
      <c r="M230" s="57">
        <f>[1]!interpo2(D230,G230,Rendement!A$1:AZ$38)</f>
        <v>0.86169236877822475</v>
      </c>
      <c r="N230" s="58">
        <f t="shared" si="49"/>
        <v>0.88169236877822477</v>
      </c>
      <c r="O230" s="59">
        <f t="shared" si="50"/>
        <v>185827715.4326219</v>
      </c>
      <c r="P230" s="59">
        <f t="shared" si="51"/>
        <v>7415648.0601559589</v>
      </c>
      <c r="Q230" s="52">
        <v>0</v>
      </c>
      <c r="R230" s="70">
        <f t="shared" si="56"/>
        <v>239.29464637744047</v>
      </c>
      <c r="S230" s="63">
        <f t="shared" si="57"/>
        <v>6.4551229866172441E-8</v>
      </c>
    </row>
    <row r="231" spans="2:19" x14ac:dyDescent="0.5">
      <c r="B231" s="49">
        <v>6</v>
      </c>
      <c r="C231" s="50">
        <f t="shared" si="58"/>
        <v>4.8000000000000007</v>
      </c>
      <c r="D231" s="41">
        <f t="shared" si="54"/>
        <v>14.299999999999997</v>
      </c>
      <c r="E231" s="50">
        <v>233.680665926171</v>
      </c>
      <c r="F231" s="50">
        <v>240.35870878021899</v>
      </c>
      <c r="G231" s="50">
        <f t="shared" si="46"/>
        <v>62.893890878502368</v>
      </c>
      <c r="H231" s="53">
        <f>[1]!interpo2(D231,G231,Débit!A$1:AZ$38)</f>
        <v>0.35811388509423742</v>
      </c>
      <c r="I231" s="54">
        <f t="shared" si="47"/>
        <v>87.58959810203379</v>
      </c>
      <c r="J231" s="55">
        <f t="shared" si="48"/>
        <v>3.6866955375527066</v>
      </c>
      <c r="K231" s="50">
        <f t="shared" si="53"/>
        <v>17.208237870575804</v>
      </c>
      <c r="L231" s="68">
        <f t="shared" si="55"/>
        <v>233.68048879918391</v>
      </c>
      <c r="M231" s="57">
        <f>[1]!interpo2(D231,G231,Rendement!A$1:AZ$38)</f>
        <v>0.85296337994254279</v>
      </c>
      <c r="N231" s="58">
        <f t="shared" si="49"/>
        <v>0.87296337994254281</v>
      </c>
      <c r="O231" s="59">
        <f t="shared" si="50"/>
        <v>175309552.5255993</v>
      </c>
      <c r="P231" s="59">
        <f t="shared" si="51"/>
        <v>6964935.5325477486</v>
      </c>
      <c r="Q231" s="52">
        <v>0</v>
      </c>
      <c r="R231" s="70">
        <f t="shared" si="56"/>
        <v>240.35881013902898</v>
      </c>
      <c r="S231" s="63">
        <f t="shared" si="57"/>
        <v>4.1647577919728264E-8</v>
      </c>
    </row>
    <row r="232" spans="2:19" x14ac:dyDescent="0.5">
      <c r="B232" s="49">
        <v>6.25</v>
      </c>
      <c r="C232" s="50">
        <f t="shared" si="58"/>
        <v>5</v>
      </c>
      <c r="D232" s="41">
        <f t="shared" si="54"/>
        <v>13.75</v>
      </c>
      <c r="E232" s="50">
        <v>233.05448038232299</v>
      </c>
      <c r="F232" s="50">
        <v>241.359256120016</v>
      </c>
      <c r="G232" s="50">
        <f t="shared" si="46"/>
        <v>63.240489339167219</v>
      </c>
      <c r="H232" s="53">
        <f>[1]!interpo2(D232,G232,Débit!A$1:AZ$38)</f>
        <v>0.34276657618903306</v>
      </c>
      <c r="I232" s="54">
        <f t="shared" si="47"/>
        <v>83.723461817606974</v>
      </c>
      <c r="J232" s="55">
        <f t="shared" si="48"/>
        <v>3.5239676829190638</v>
      </c>
      <c r="K232" s="50">
        <f t="shared" si="53"/>
        <v>16.587111221002274</v>
      </c>
      <c r="L232" s="68">
        <f t="shared" si="55"/>
        <v>233.05486067981371</v>
      </c>
      <c r="M232" s="57">
        <f>[1]!interpo2(D232,G232,Rendement!A$1:AZ$38)</f>
        <v>0.84453184660546932</v>
      </c>
      <c r="N232" s="58">
        <f t="shared" si="49"/>
        <v>0.86453184660546933</v>
      </c>
      <c r="O232" s="59">
        <f t="shared" si="50"/>
        <v>165508730.6206066</v>
      </c>
      <c r="P232" s="59">
        <f t="shared" si="51"/>
        <v>6548296.4341014056</v>
      </c>
      <c r="Q232" s="52">
        <v>0</v>
      </c>
      <c r="R232" s="70">
        <f t="shared" si="56"/>
        <v>241.35931613549451</v>
      </c>
      <c r="S232" s="63">
        <f t="shared" si="57"/>
        <v>1.4822803911002559E-7</v>
      </c>
    </row>
    <row r="233" spans="2:19" x14ac:dyDescent="0.5">
      <c r="B233" s="49">
        <v>6.5</v>
      </c>
      <c r="C233" s="50">
        <f t="shared" si="58"/>
        <v>5.2</v>
      </c>
      <c r="D233" s="41">
        <f t="shared" si="54"/>
        <v>13.2</v>
      </c>
      <c r="E233" s="50">
        <v>232.36306661883901</v>
      </c>
      <c r="F233" s="50">
        <v>242.29822603399401</v>
      </c>
      <c r="G233" s="50">
        <f t="shared" si="46"/>
        <v>63.580900725140211</v>
      </c>
      <c r="H233" s="53">
        <f>[1]!interpo2(D233,G233,Débit!A$1:AZ$38)</f>
        <v>0.32766755183681262</v>
      </c>
      <c r="I233" s="54">
        <f t="shared" si="47"/>
        <v>79.916594457499002</v>
      </c>
      <c r="J233" s="55">
        <f t="shared" si="48"/>
        <v>3.3637344907058067</v>
      </c>
      <c r="K233" s="50">
        <f t="shared" si="53"/>
        <v>16.332826279318809</v>
      </c>
      <c r="L233" s="68">
        <f t="shared" si="55"/>
        <v>232.36347788175345</v>
      </c>
      <c r="M233" s="57">
        <f>[1]!interpo2(D233,G233,Rendement!A$1:AZ$38)</f>
        <v>0.83611032663357387</v>
      </c>
      <c r="N233" s="58">
        <f t="shared" si="49"/>
        <v>0.85611032663357389</v>
      </c>
      <c r="O233" s="59">
        <f t="shared" si="50"/>
        <v>155980081.12491402</v>
      </c>
      <c r="P233" s="59">
        <f t="shared" si="51"/>
        <v>6147383.2494560657</v>
      </c>
      <c r="Q233" s="52">
        <v>0</v>
      </c>
      <c r="R233" s="70">
        <f t="shared" si="56"/>
        <v>242.29856710947652</v>
      </c>
      <c r="S233" s="63">
        <f t="shared" si="57"/>
        <v>2.8546966956305302E-7</v>
      </c>
    </row>
    <row r="234" spans="2:19" x14ac:dyDescent="0.5">
      <c r="B234" s="49">
        <v>6.75</v>
      </c>
      <c r="C234" s="50">
        <f t="shared" si="58"/>
        <v>5.4</v>
      </c>
      <c r="D234" s="41">
        <f t="shared" si="54"/>
        <v>12.649999999999999</v>
      </c>
      <c r="E234" s="50">
        <v>231.652211351581</v>
      </c>
      <c r="F234" s="50">
        <v>243.17850221189099</v>
      </c>
      <c r="G234" s="50">
        <f t="shared" si="46"/>
        <v>63.909724496029895</v>
      </c>
      <c r="H234" s="53">
        <f>[1]!interpo2(D234,G234,Débit!A$1:AZ$38)</f>
        <v>0.31282323986228966</v>
      </c>
      <c r="I234" s="54">
        <f t="shared" si="47"/>
        <v>76.179342059541085</v>
      </c>
      <c r="J234" s="55">
        <f t="shared" si="48"/>
        <v>3.2064314314748534</v>
      </c>
      <c r="K234" s="50">
        <f t="shared" si="53"/>
        <v>16.03415312481048</v>
      </c>
      <c r="L234" s="68">
        <f t="shared" si="55"/>
        <v>231.65254878078161</v>
      </c>
      <c r="M234" s="57">
        <f>[1]!interpo2(D234,G234,Rendement!A$1:AZ$38)</f>
        <v>0.82774383234660676</v>
      </c>
      <c r="N234" s="58">
        <f t="shared" si="49"/>
        <v>0.84774383234660677</v>
      </c>
      <c r="O234" s="59">
        <f t="shared" si="50"/>
        <v>146782239.16618311</v>
      </c>
      <c r="P234" s="59">
        <f t="shared" si="51"/>
        <v>5763943.4511458706</v>
      </c>
      <c r="Q234" s="52">
        <v>0</v>
      </c>
      <c r="R234" s="70">
        <f t="shared" si="56"/>
        <v>243.17923279775047</v>
      </c>
      <c r="S234" s="63">
        <f t="shared" si="57"/>
        <v>6.4761416350735704E-7</v>
      </c>
    </row>
    <row r="235" spans="2:19" x14ac:dyDescent="0.5">
      <c r="B235" s="49">
        <v>7</v>
      </c>
      <c r="C235" s="50">
        <f t="shared" si="58"/>
        <v>5.6000000000000005</v>
      </c>
      <c r="D235" s="41">
        <f t="shared" si="54"/>
        <v>12.099999999999998</v>
      </c>
      <c r="E235" s="50">
        <v>230.97305167175401</v>
      </c>
      <c r="F235" s="50">
        <v>244.00368449564399</v>
      </c>
      <c r="G235" s="50">
        <f t="shared" ref="G235:G266" si="59">F235*Dr/SQRT(E235)</f>
        <v>64.220801206412204</v>
      </c>
      <c r="H235" s="53">
        <f>[1]!interpo2(D235,G235,Débit!A$1:AZ$38)</f>
        <v>0.29823436778825047</v>
      </c>
      <c r="I235" s="54">
        <f t="shared" ref="I235:I266" si="60">H235*Dr^2*SQRT(E235)</f>
        <v>72.520088909805779</v>
      </c>
      <c r="J235" s="55">
        <f t="shared" ref="J235:J266" si="61">I235/Ac</f>
        <v>3.0524114045512274</v>
      </c>
      <c r="K235" s="50">
        <f t="shared" si="53"/>
        <v>15.699508376089501</v>
      </c>
      <c r="L235" s="68">
        <f t="shared" si="55"/>
        <v>230.97311020203716</v>
      </c>
      <c r="M235" s="57">
        <f>[1]!interpo2(D235,G235,Rendement!A$1:AZ$38)</f>
        <v>0.81948484036966651</v>
      </c>
      <c r="N235" s="58">
        <f t="shared" ref="N235:N266" si="62">M235+Δη</f>
        <v>0.83948484036966653</v>
      </c>
      <c r="O235" s="59">
        <f t="shared" ref="O235:O266" si="63">ρ*g*L235*I235*N235</f>
        <v>137964444.81947574</v>
      </c>
      <c r="P235" s="59">
        <f t="shared" ref="P235:P266" si="64">O235/(2*PI()*F235/60)</f>
        <v>5399358.6390308598</v>
      </c>
      <c r="Q235" s="52">
        <v>0</v>
      </c>
      <c r="R235" s="70">
        <f t="shared" si="56"/>
        <v>244.00419403000106</v>
      </c>
      <c r="S235" s="63">
        <f t="shared" si="57"/>
        <v>2.6305105507533705E-7</v>
      </c>
    </row>
    <row r="236" spans="2:19" x14ac:dyDescent="0.5">
      <c r="B236" s="49">
        <v>7.25</v>
      </c>
      <c r="C236" s="50">
        <f t="shared" si="58"/>
        <v>5.8000000000000007</v>
      </c>
      <c r="D236" s="41">
        <f t="shared" si="54"/>
        <v>11.549999999999997</v>
      </c>
      <c r="E236" s="50">
        <v>230.36496751177501</v>
      </c>
      <c r="F236" s="50">
        <v>244.77595216432499</v>
      </c>
      <c r="G236" s="50">
        <f t="shared" si="59"/>
        <v>64.509031615427006</v>
      </c>
      <c r="H236" s="53">
        <f>[1]!interpo2(D236,G236,Débit!A$1:AZ$38)</f>
        <v>0.28389165528639349</v>
      </c>
      <c r="I236" s="54">
        <f t="shared" si="60"/>
        <v>68.941515685803125</v>
      </c>
      <c r="J236" s="55">
        <f t="shared" si="61"/>
        <v>2.9017872411617867</v>
      </c>
      <c r="K236" s="50">
        <f t="shared" si="53"/>
        <v>15.353362559445568</v>
      </c>
      <c r="L236" s="68">
        <f t="shared" si="55"/>
        <v>230.36498965985064</v>
      </c>
      <c r="M236" s="57">
        <f>[1]!interpo2(D236,G236,Rendement!A$1:AZ$38)</f>
        <v>0.8113784992816816</v>
      </c>
      <c r="N236" s="58">
        <f t="shared" si="62"/>
        <v>0.83137849928168162</v>
      </c>
      <c r="O236" s="59">
        <f t="shared" si="63"/>
        <v>129547984.92124449</v>
      </c>
      <c r="P236" s="59">
        <f t="shared" si="64"/>
        <v>5053977.399046652</v>
      </c>
      <c r="Q236" s="52">
        <v>0</v>
      </c>
      <c r="R236" s="70">
        <f t="shared" si="56"/>
        <v>244.77638489592073</v>
      </c>
      <c r="S236" s="63">
        <f t="shared" si="57"/>
        <v>1.8774717120306652E-7</v>
      </c>
    </row>
    <row r="237" spans="2:19" x14ac:dyDescent="0.5">
      <c r="B237" s="49">
        <v>7.5</v>
      </c>
      <c r="C237" s="50">
        <f t="shared" si="58"/>
        <v>6</v>
      </c>
      <c r="D237" s="41">
        <f t="shared" si="54"/>
        <v>11</v>
      </c>
      <c r="E237" s="50">
        <v>229.791891832668</v>
      </c>
      <c r="F237" s="50">
        <v>245.497718513026</v>
      </c>
      <c r="G237" s="50">
        <f t="shared" si="59"/>
        <v>64.77987437469443</v>
      </c>
      <c r="H237" s="53">
        <f>[1]!interpo2(D237,G237,Débit!A$1:AZ$38)</f>
        <v>0.26976489474101384</v>
      </c>
      <c r="I237" s="54">
        <f t="shared" si="60"/>
        <v>65.429374127662086</v>
      </c>
      <c r="J237" s="55">
        <f t="shared" si="61"/>
        <v>2.753959224020202</v>
      </c>
      <c r="K237" s="50">
        <f t="shared" ref="K237:K268" si="65">(c_/g)*(J236-J237)</f>
        <v>15.068346887680002</v>
      </c>
      <c r="L237" s="68">
        <f t="shared" si="55"/>
        <v>229.79189306627211</v>
      </c>
      <c r="M237" s="57">
        <f>[1]!interpo2(D237,G237,Rendement!A$1:AZ$38)</f>
        <v>0.80338340208279402</v>
      </c>
      <c r="N237" s="58">
        <f t="shared" si="62"/>
        <v>0.82338340208279404</v>
      </c>
      <c r="O237" s="59">
        <f t="shared" si="63"/>
        <v>121463039.99769995</v>
      </c>
      <c r="P237" s="59">
        <f t="shared" si="64"/>
        <v>4724632.8810775056</v>
      </c>
      <c r="Q237" s="52">
        <v>0</v>
      </c>
      <c r="R237" s="70">
        <f t="shared" si="56"/>
        <v>245.498255626146</v>
      </c>
      <c r="S237" s="63">
        <f t="shared" si="57"/>
        <v>2.8849202545909651E-7</v>
      </c>
    </row>
    <row r="238" spans="2:19" x14ac:dyDescent="0.5">
      <c r="B238" s="49">
        <v>7.75</v>
      </c>
      <c r="C238" s="50">
        <f t="shared" si="58"/>
        <v>6.2</v>
      </c>
      <c r="D238" s="41">
        <f t="shared" si="54"/>
        <v>10.45</v>
      </c>
      <c r="E238" s="50">
        <v>229.26592792518801</v>
      </c>
      <c r="F238" s="50">
        <v>246.17169848901699</v>
      </c>
      <c r="G238" s="50">
        <f t="shared" si="59"/>
        <v>65.032186311604292</v>
      </c>
      <c r="H238" s="53">
        <f>[1]!interpo2(D238,G238,Débit!A$1:AZ$38)</f>
        <v>0.25583779294432007</v>
      </c>
      <c r="I238" s="54">
        <f t="shared" si="60"/>
        <v>61.980409491399534</v>
      </c>
      <c r="J238" s="55">
        <f t="shared" si="61"/>
        <v>2.6087903591182973</v>
      </c>
      <c r="K238" s="50">
        <f t="shared" si="65"/>
        <v>14.797295234891671</v>
      </c>
      <c r="L238" s="68">
        <f t="shared" si="55"/>
        <v>229.26596427732514</v>
      </c>
      <c r="M238" s="57">
        <f>[1]!interpo2(D238,G238,Rendement!A$1:AZ$38)</f>
        <v>0.79551212184048326</v>
      </c>
      <c r="N238" s="58">
        <f t="shared" si="62"/>
        <v>0.81551212184048327</v>
      </c>
      <c r="O238" s="59">
        <f t="shared" si="63"/>
        <v>113699621.16046755</v>
      </c>
      <c r="P238" s="59">
        <f t="shared" si="64"/>
        <v>4410545.2039617682</v>
      </c>
      <c r="Q238" s="52">
        <v>0</v>
      </c>
      <c r="R238" s="70">
        <f t="shared" si="56"/>
        <v>246.17213729424915</v>
      </c>
      <c r="S238" s="63">
        <f t="shared" si="57"/>
        <v>1.9387150964879446E-7</v>
      </c>
    </row>
    <row r="239" spans="2:19" x14ac:dyDescent="0.5">
      <c r="B239" s="49">
        <v>8</v>
      </c>
      <c r="C239" s="50">
        <f t="shared" si="58"/>
        <v>6.4</v>
      </c>
      <c r="D239" s="41">
        <f t="shared" si="54"/>
        <v>9.9</v>
      </c>
      <c r="E239" s="50">
        <v>228.79288684139399</v>
      </c>
      <c r="F239" s="50">
        <v>246.7999962849</v>
      </c>
      <c r="G239" s="50">
        <f t="shared" si="59"/>
        <v>65.265531796793454</v>
      </c>
      <c r="H239" s="53">
        <f>[1]!interpo2(D239,G239,Débit!A$1:AZ$38)</f>
        <v>0.2420920555873593</v>
      </c>
      <c r="I239" s="54">
        <f t="shared" si="60"/>
        <v>58.589768191239521</v>
      </c>
      <c r="J239" s="55">
        <f t="shared" si="61"/>
        <v>2.4660763562959511</v>
      </c>
      <c r="K239" s="50">
        <f t="shared" si="65"/>
        <v>14.547067205784225</v>
      </c>
      <c r="L239" s="68">
        <f t="shared" si="55"/>
        <v>228.79296168576431</v>
      </c>
      <c r="M239" s="57">
        <f>[1]!interpo2(D239,G239,Rendement!A$1:AZ$38)</f>
        <v>0.78777153430627012</v>
      </c>
      <c r="N239" s="58">
        <f t="shared" si="62"/>
        <v>0.80777153430627013</v>
      </c>
      <c r="O239" s="59">
        <f t="shared" si="63"/>
        <v>106239875.7221538</v>
      </c>
      <c r="P239" s="59">
        <f t="shared" si="64"/>
        <v>4110681.1091999863</v>
      </c>
      <c r="Q239" s="52">
        <v>0</v>
      </c>
      <c r="R239" s="70">
        <f t="shared" si="56"/>
        <v>246.80020310353265</v>
      </c>
      <c r="S239" s="63">
        <f t="shared" si="57"/>
        <v>4.837562657869855E-8</v>
      </c>
    </row>
    <row r="240" spans="2:19" x14ac:dyDescent="0.5">
      <c r="B240" s="49">
        <v>8.25</v>
      </c>
      <c r="C240" s="50">
        <f t="shared" si="58"/>
        <v>6.6000000000000005</v>
      </c>
      <c r="D240" s="41">
        <f t="shared" ref="D240:D271" si="66">g0*(1-C240/tp)</f>
        <v>9.35</v>
      </c>
      <c r="E240" s="50">
        <v>228.370806739877</v>
      </c>
      <c r="F240" s="50">
        <v>247.38425365306</v>
      </c>
      <c r="G240" s="50">
        <f t="shared" si="59"/>
        <v>65.48046442582951</v>
      </c>
      <c r="H240" s="53">
        <f>[1]!interpo2(D240,G240,Débit!A$1:AZ$38)</f>
        <v>0.22850847605729796</v>
      </c>
      <c r="I240" s="54">
        <f t="shared" si="60"/>
        <v>55.251311289633804</v>
      </c>
      <c r="J240" s="55">
        <f t="shared" si="61"/>
        <v>2.3255588242126977</v>
      </c>
      <c r="K240" s="50">
        <f t="shared" si="65"/>
        <v>14.323177420442736</v>
      </c>
      <c r="L240" s="68">
        <f t="shared" ref="L240:L271" si="67">2*H0-L236+K237+K238+K239+K240</f>
        <v>228.370897088948</v>
      </c>
      <c r="M240" s="57">
        <f>[1]!interpo2(D240,G240,Rendement!A$1:AZ$38)</f>
        <v>0.78016022453544365</v>
      </c>
      <c r="N240" s="58">
        <f t="shared" si="62"/>
        <v>0.80016022453544366</v>
      </c>
      <c r="O240" s="59">
        <f t="shared" si="63"/>
        <v>99059213.621715933</v>
      </c>
      <c r="P240" s="59">
        <f t="shared" si="64"/>
        <v>3823791.5163677009</v>
      </c>
      <c r="Q240" s="52">
        <v>0</v>
      </c>
      <c r="R240" s="70">
        <f t="shared" ref="R240:R271" si="68">R239+((C240-C239)*(P240-Q240)/I)*(30*L_/(PI()*c_))</f>
        <v>247.38443541186811</v>
      </c>
      <c r="S240" s="63">
        <f t="shared" ref="S240:S271" si="69">(E240-L240)^2+(F240-R240)^2</f>
        <v>4.1199218956780009E-8</v>
      </c>
    </row>
    <row r="241" spans="2:19" x14ac:dyDescent="0.5">
      <c r="B241" s="49">
        <v>8.5</v>
      </c>
      <c r="C241" s="50">
        <f>t2lsc*B241</f>
        <v>6.8000000000000007</v>
      </c>
      <c r="D241" s="41">
        <f t="shared" si="66"/>
        <v>8.7999999999999989</v>
      </c>
      <c r="E241" s="50">
        <v>227.999259706267</v>
      </c>
      <c r="F241" s="50">
        <v>247.92652027100601</v>
      </c>
      <c r="G241" s="50">
        <f t="shared" si="59"/>
        <v>65.677446278911475</v>
      </c>
      <c r="H241" s="53">
        <f>[1]!interpo2(D241,G241,Débit!A$1:AZ$38)</f>
        <v>0.21506858794562264</v>
      </c>
      <c r="I241" s="54">
        <f t="shared" si="60"/>
        <v>51.959347045273248</v>
      </c>
      <c r="J241" s="55">
        <f t="shared" si="61"/>
        <v>2.1869981942697532</v>
      </c>
      <c r="K241" s="50">
        <f t="shared" si="65"/>
        <v>14.123707246617858</v>
      </c>
      <c r="L241" s="68">
        <f t="shared" si="67"/>
        <v>227.99935404146439</v>
      </c>
      <c r="M241" s="57">
        <f>[1]!interpo2(D241,G241,Rendement!A$1:AZ$38)</f>
        <v>0.77267743145900525</v>
      </c>
      <c r="N241" s="58">
        <f t="shared" si="62"/>
        <v>0.79267743145900527</v>
      </c>
      <c r="O241" s="59">
        <f t="shared" si="63"/>
        <v>92135790.054562405</v>
      </c>
      <c r="P241" s="59">
        <f t="shared" si="64"/>
        <v>3548761.0781206717</v>
      </c>
      <c r="Q241" s="52">
        <v>0</v>
      </c>
      <c r="R241" s="70">
        <f t="shared" si="68"/>
        <v>247.92664616460573</v>
      </c>
      <c r="S241" s="63">
        <f t="shared" si="69"/>
        <v>2.4748327915758063E-8</v>
      </c>
    </row>
    <row r="242" spans="2:19" x14ac:dyDescent="0.5">
      <c r="B242" s="49">
        <v>8.75</v>
      </c>
      <c r="C242" s="50">
        <f t="shared" ref="C242:C259" si="70">E$14*B242</f>
        <v>7</v>
      </c>
      <c r="D242" s="41">
        <f t="shared" si="66"/>
        <v>8.2500000000000018</v>
      </c>
      <c r="E242" s="50">
        <v>227.67643977404299</v>
      </c>
      <c r="F242" s="50">
        <v>248.42817616686901</v>
      </c>
      <c r="G242" s="50">
        <f t="shared" si="59"/>
        <v>65.856977740671283</v>
      </c>
      <c r="H242" s="53">
        <f>[1]!interpo2(D242,G242,Débit!A$1:AZ$38)</f>
        <v>0.20175455559971683</v>
      </c>
      <c r="I242" s="54">
        <f t="shared" si="60"/>
        <v>48.708233387434085</v>
      </c>
      <c r="J242" s="55">
        <f t="shared" si="61"/>
        <v>2.0501569885312603</v>
      </c>
      <c r="K242" s="50">
        <f t="shared" si="65"/>
        <v>13.948443579684307</v>
      </c>
      <c r="L242" s="68">
        <f t="shared" si="67"/>
        <v>227.67643117520399</v>
      </c>
      <c r="M242" s="57">
        <f>[1]!interpo2(D242,G242,Rendement!A$1:AZ$38)</f>
        <v>0.76532195809106052</v>
      </c>
      <c r="N242" s="58">
        <f t="shared" si="62"/>
        <v>0.78532195809106053</v>
      </c>
      <c r="O242" s="59">
        <f t="shared" si="63"/>
        <v>85448169.528650016</v>
      </c>
      <c r="P242" s="59">
        <f t="shared" si="64"/>
        <v>3284530.4671489792</v>
      </c>
      <c r="Q242" s="52">
        <v>0</v>
      </c>
      <c r="R242" s="70">
        <f t="shared" si="68"/>
        <v>248.42848545380511</v>
      </c>
      <c r="S242" s="63">
        <f t="shared" si="69"/>
        <v>9.5732348875070749E-8</v>
      </c>
    </row>
    <row r="243" spans="2:19" x14ac:dyDescent="0.5">
      <c r="B243" s="49">
        <v>9</v>
      </c>
      <c r="C243" s="50">
        <f t="shared" si="70"/>
        <v>7.2</v>
      </c>
      <c r="D243" s="41">
        <f t="shared" si="66"/>
        <v>7.7000000000000011</v>
      </c>
      <c r="E243" s="50">
        <v>227.399155978604</v>
      </c>
      <c r="F243" s="50">
        <v>248.89131694902599</v>
      </c>
      <c r="G243" s="50">
        <f t="shared" si="59"/>
        <v>66.019968502653427</v>
      </c>
      <c r="H243" s="53">
        <f>[1]!interpo2(D243,G243,Débit!A$1:AZ$38)</f>
        <v>0.18854948656629522</v>
      </c>
      <c r="I243" s="54">
        <f t="shared" si="60"/>
        <v>45.492495520629561</v>
      </c>
      <c r="J243" s="55">
        <f t="shared" si="61"/>
        <v>1.9148047697703408</v>
      </c>
      <c r="K243" s="50">
        <f t="shared" si="65"/>
        <v>13.79666874888329</v>
      </c>
      <c r="L243" s="68">
        <f t="shared" si="67"/>
        <v>227.39903530986388</v>
      </c>
      <c r="M243" s="57">
        <f>[1]!interpo2(D243,G243,Rendement!A$1:AZ$38)</f>
        <v>0.75808894924982362</v>
      </c>
      <c r="N243" s="58">
        <f t="shared" si="62"/>
        <v>0.77808894924982364</v>
      </c>
      <c r="O243" s="59">
        <f t="shared" si="63"/>
        <v>78975465.725809067</v>
      </c>
      <c r="P243" s="59">
        <f t="shared" si="64"/>
        <v>3030078.1660023909</v>
      </c>
      <c r="Q243" s="52">
        <v>0</v>
      </c>
      <c r="R243" s="70">
        <f t="shared" si="68"/>
        <v>248.89144729515624</v>
      </c>
      <c r="S243" s="63">
        <f t="shared" si="69"/>
        <v>3.1551058513761403E-8</v>
      </c>
    </row>
    <row r="244" spans="2:19" x14ac:dyDescent="0.5">
      <c r="B244" s="49">
        <v>9.25</v>
      </c>
      <c r="C244" s="50">
        <f t="shared" si="70"/>
        <v>7.4</v>
      </c>
      <c r="D244" s="41">
        <f t="shared" si="66"/>
        <v>7.15</v>
      </c>
      <c r="E244" s="50">
        <v>227.16475159185799</v>
      </c>
      <c r="F244" s="50">
        <v>249.31674810090001</v>
      </c>
      <c r="G244" s="50">
        <f t="shared" si="59"/>
        <v>66.166928181534658</v>
      </c>
      <c r="H244" s="53">
        <f>[1]!interpo2(D244,G244,Débit!A$1:AZ$38)</f>
        <v>0.17543730323983944</v>
      </c>
      <c r="I244" s="54">
        <f t="shared" si="60"/>
        <v>42.307016285206693</v>
      </c>
      <c r="J244" s="55">
        <f t="shared" si="61"/>
        <v>1.7807261538538739</v>
      </c>
      <c r="K244" s="50">
        <f t="shared" si="65"/>
        <v>13.666848368224541</v>
      </c>
      <c r="L244" s="68">
        <f t="shared" si="67"/>
        <v>227.16477085446201</v>
      </c>
      <c r="M244" s="57">
        <f>[1]!interpo2(D244,G244,Rendement!A$1:AZ$38)</f>
        <v>0.75097682587498971</v>
      </c>
      <c r="N244" s="58">
        <f t="shared" si="62"/>
        <v>0.77097682587498972</v>
      </c>
      <c r="O244" s="59">
        <f t="shared" si="63"/>
        <v>72699139.814672112</v>
      </c>
      <c r="P244" s="59">
        <f t="shared" si="64"/>
        <v>2784512.6847277647</v>
      </c>
      <c r="Q244" s="52">
        <v>0</v>
      </c>
      <c r="R244" s="70">
        <f t="shared" si="68"/>
        <v>249.31688949471769</v>
      </c>
      <c r="S244" s="63">
        <f t="shared" si="69"/>
        <v>2.0363259588973707E-8</v>
      </c>
    </row>
    <row r="245" spans="2:19" x14ac:dyDescent="0.5">
      <c r="B245" s="49">
        <v>9.5</v>
      </c>
      <c r="C245" s="50">
        <f t="shared" si="70"/>
        <v>7.6000000000000005</v>
      </c>
      <c r="D245" s="41">
        <f t="shared" si="66"/>
        <v>6.6</v>
      </c>
      <c r="E245" s="50">
        <v>226.97027758291199</v>
      </c>
      <c r="F245" s="50">
        <v>249.705926992662</v>
      </c>
      <c r="G245" s="50">
        <f t="shared" si="59"/>
        <v>66.298598486599616</v>
      </c>
      <c r="H245" s="53">
        <f>[1]!interpo2(D245,G245,Débit!A$1:AZ$38)</f>
        <v>0.16240292008280194</v>
      </c>
      <c r="I245" s="54">
        <f t="shared" si="60"/>
        <v>39.146984225955023</v>
      </c>
      <c r="J245" s="55">
        <f t="shared" si="61"/>
        <v>1.6477186239209776</v>
      </c>
      <c r="K245" s="50">
        <f t="shared" si="65"/>
        <v>13.557670856011041</v>
      </c>
      <c r="L245" s="68">
        <f t="shared" si="67"/>
        <v>226.97027751133879</v>
      </c>
      <c r="M245" s="57">
        <f>[1]!interpo2(D245,G245,Rendement!A$1:AZ$38)</f>
        <v>0.74398185570438158</v>
      </c>
      <c r="N245" s="58">
        <f t="shared" si="62"/>
        <v>0.7639818557043816</v>
      </c>
      <c r="O245" s="59">
        <f t="shared" si="63"/>
        <v>66601638.447657526</v>
      </c>
      <c r="P245" s="59">
        <f t="shared" si="64"/>
        <v>2546991.1999186352</v>
      </c>
      <c r="Q245" s="52">
        <v>0</v>
      </c>
      <c r="R245" s="70">
        <f t="shared" si="68"/>
        <v>249.70604108461714</v>
      </c>
      <c r="S245" s="63">
        <f t="shared" si="69"/>
        <v>1.3016979350467573E-8</v>
      </c>
    </row>
    <row r="246" spans="2:19" x14ac:dyDescent="0.5">
      <c r="B246" s="49">
        <v>9.75</v>
      </c>
      <c r="C246" s="50">
        <f t="shared" si="70"/>
        <v>7.8000000000000007</v>
      </c>
      <c r="D246" s="41">
        <f t="shared" si="66"/>
        <v>6.0499999999999989</v>
      </c>
      <c r="E246" s="50">
        <v>226.81267274708199</v>
      </c>
      <c r="F246" s="50">
        <v>250.059928883303</v>
      </c>
      <c r="G246" s="50">
        <f t="shared" si="59"/>
        <v>66.415651395037287</v>
      </c>
      <c r="H246" s="53">
        <f>[1]!interpo2(D246,G246,Débit!A$1:AZ$38)</f>
        <v>0.14943212677564524</v>
      </c>
      <c r="I246" s="54">
        <f t="shared" si="60"/>
        <v>36.007885451835001</v>
      </c>
      <c r="J246" s="55">
        <f t="shared" si="61"/>
        <v>1.5155921877543896</v>
      </c>
      <c r="K246" s="50">
        <f t="shared" si="65"/>
        <v>13.467859555230408</v>
      </c>
      <c r="L246" s="68">
        <f t="shared" si="67"/>
        <v>226.8126163531453</v>
      </c>
      <c r="M246" s="57">
        <f>[1]!interpo2(D246,G246,Rendement!A$1:AZ$38)</f>
        <v>0.73710075103332184</v>
      </c>
      <c r="N246" s="58">
        <f t="shared" si="62"/>
        <v>0.75710075103332186</v>
      </c>
      <c r="O246" s="59">
        <f t="shared" si="63"/>
        <v>60667077.330790959</v>
      </c>
      <c r="P246" s="59">
        <f t="shared" si="64"/>
        <v>2316756.2951614587</v>
      </c>
      <c r="Q246" s="52">
        <v>0</v>
      </c>
      <c r="R246" s="70">
        <f t="shared" si="68"/>
        <v>250.0600153722788</v>
      </c>
      <c r="S246" s="63">
        <f t="shared" si="69"/>
        <v>1.0660619029517298E-8</v>
      </c>
    </row>
    <row r="247" spans="2:19" x14ac:dyDescent="0.5">
      <c r="B247" s="49">
        <v>10</v>
      </c>
      <c r="C247" s="50">
        <f t="shared" si="70"/>
        <v>8</v>
      </c>
      <c r="D247" s="41">
        <f t="shared" si="66"/>
        <v>5.4999999999999991</v>
      </c>
      <c r="E247" s="50">
        <v>226.68948913157399</v>
      </c>
      <c r="F247" s="50">
        <v>250.37974918499</v>
      </c>
      <c r="G247" s="50">
        <f t="shared" si="59"/>
        <v>66.518661165399038</v>
      </c>
      <c r="H247" s="53">
        <f>[1]!interpo2(D247,G247,Débit!A$1:AZ$38)</f>
        <v>0.13651141549185516</v>
      </c>
      <c r="I247" s="54">
        <f t="shared" si="60"/>
        <v>32.885514769337306</v>
      </c>
      <c r="J247" s="55">
        <f t="shared" si="61"/>
        <v>1.3841698463898346</v>
      </c>
      <c r="K247" s="50">
        <f t="shared" si="65"/>
        <v>13.396090042765914</v>
      </c>
      <c r="L247" s="68">
        <f t="shared" si="67"/>
        <v>226.68943351236803</v>
      </c>
      <c r="M247" s="57">
        <f>[1]!interpo2(D247,G247,Rendement!A$1:AZ$38)</f>
        <v>0.73033093751370948</v>
      </c>
      <c r="N247" s="58">
        <f t="shared" si="62"/>
        <v>0.75033093751370949</v>
      </c>
      <c r="O247" s="59">
        <f t="shared" si="63"/>
        <v>54881167.869772673</v>
      </c>
      <c r="P247" s="59">
        <f t="shared" si="64"/>
        <v>2093126.7430922217</v>
      </c>
      <c r="Q247" s="52">
        <v>0</v>
      </c>
      <c r="R247" s="70">
        <f t="shared" si="68"/>
        <v>250.37982158125251</v>
      </c>
      <c r="S247" s="63">
        <f t="shared" si="69"/>
        <v>8.3347148977573446E-9</v>
      </c>
    </row>
    <row r="248" spans="2:19" x14ac:dyDescent="0.5">
      <c r="B248" s="49">
        <v>10.25</v>
      </c>
      <c r="C248" s="50">
        <f t="shared" si="70"/>
        <v>8.2000000000000011</v>
      </c>
      <c r="D248" s="41">
        <f t="shared" si="66"/>
        <v>4.9499999999999984</v>
      </c>
      <c r="E248" s="50">
        <v>226.59796875776499</v>
      </c>
      <c r="F248" s="50">
        <v>250.66616242629499</v>
      </c>
      <c r="G248" s="50">
        <f t="shared" si="59"/>
        <v>66.608199962346688</v>
      </c>
      <c r="H248" s="53">
        <f>[1]!interpo2(D248,G248,Débit!A$1:AZ$38)</f>
        <v>0.12362804142622731</v>
      </c>
      <c r="I248" s="54">
        <f t="shared" si="60"/>
        <v>29.775905530055045</v>
      </c>
      <c r="J248" s="55">
        <f t="shared" si="61"/>
        <v>1.2532846413608099</v>
      </c>
      <c r="K248" s="50">
        <f t="shared" si="65"/>
        <v>13.341338874575689</v>
      </c>
      <c r="L248" s="68">
        <f t="shared" si="67"/>
        <v>226.59818847412103</v>
      </c>
      <c r="M248" s="57">
        <f>[1]!interpo2(D248,G248,Rendement!A$1:AZ$38)</f>
        <v>0.72366972707173505</v>
      </c>
      <c r="N248" s="58">
        <f t="shared" si="62"/>
        <v>0.74366972707173506</v>
      </c>
      <c r="O248" s="59">
        <f t="shared" si="63"/>
        <v>49230708.246748753</v>
      </c>
      <c r="P248" s="59">
        <f t="shared" si="64"/>
        <v>1875477.0472912637</v>
      </c>
      <c r="Q248" s="52">
        <v>0</v>
      </c>
      <c r="R248" s="70">
        <f t="shared" si="68"/>
        <v>250.66637336627505</v>
      </c>
      <c r="S248" s="63">
        <f t="shared" si="69"/>
        <v>9.2770952302184101E-8</v>
      </c>
    </row>
    <row r="249" spans="2:19" x14ac:dyDescent="0.5">
      <c r="B249" s="49">
        <v>10.5</v>
      </c>
      <c r="C249" s="50">
        <f t="shared" si="70"/>
        <v>8.4</v>
      </c>
      <c r="D249" s="41">
        <f t="shared" si="66"/>
        <v>4.3999999999999977</v>
      </c>
      <c r="E249" s="50">
        <v>226.53731940386299</v>
      </c>
      <c r="F249" s="50">
        <v>250.92026180811601</v>
      </c>
      <c r="G249" s="50">
        <f t="shared" si="59"/>
        <v>66.684645183459935</v>
      </c>
      <c r="H249" s="53">
        <f>[1]!interpo2(D249,G249,Débit!A$1:AZ$38)</f>
        <v>0.11076950380847277</v>
      </c>
      <c r="I249" s="54">
        <f t="shared" si="60"/>
        <v>26.675346632626994</v>
      </c>
      <c r="J249" s="55">
        <f t="shared" si="61"/>
        <v>1.1227803703199553</v>
      </c>
      <c r="K249" s="50">
        <f t="shared" si="65"/>
        <v>13.302509662183844</v>
      </c>
      <c r="L249" s="68">
        <f t="shared" si="67"/>
        <v>226.53752062341704</v>
      </c>
      <c r="M249" s="57">
        <f>[1]!interpo2(D249,G249,Rendement!A$1:AZ$38)</f>
        <v>0.71711605286685765</v>
      </c>
      <c r="N249" s="58">
        <f t="shared" si="62"/>
        <v>0.73711605286685766</v>
      </c>
      <c r="O249" s="59">
        <f t="shared" si="63"/>
        <v>43703946.24090001</v>
      </c>
      <c r="P249" s="59">
        <f t="shared" si="64"/>
        <v>1663245.2939605643</v>
      </c>
      <c r="Q249" s="52">
        <v>0</v>
      </c>
      <c r="R249" s="70">
        <f t="shared" si="68"/>
        <v>250.92049852797888</v>
      </c>
      <c r="S249" s="63">
        <f t="shared" si="69"/>
        <v>9.6525602406005231E-8</v>
      </c>
    </row>
    <row r="250" spans="2:19" x14ac:dyDescent="0.5">
      <c r="B250" s="49">
        <v>10.75</v>
      </c>
      <c r="C250" s="50">
        <f t="shared" si="70"/>
        <v>8.6</v>
      </c>
      <c r="D250" s="41">
        <f t="shared" si="66"/>
        <v>3.8500000000000005</v>
      </c>
      <c r="E250" s="50">
        <v>226.506389890381</v>
      </c>
      <c r="F250" s="50">
        <v>251.14267531254501</v>
      </c>
      <c r="G250" s="50">
        <f t="shared" si="59"/>
        <v>66.748310648080334</v>
      </c>
      <c r="H250" s="53">
        <f>[1]!interpo2(D250,G250,Débit!A$1:AZ$38)</f>
        <v>9.7923615185776663E-2</v>
      </c>
      <c r="I250" s="54">
        <f t="shared" si="60"/>
        <v>23.580209014073692</v>
      </c>
      <c r="J250" s="55">
        <f t="shared" si="61"/>
        <v>0.99250428396162538</v>
      </c>
      <c r="K250" s="50">
        <f t="shared" si="65"/>
        <v>13.279250431510105</v>
      </c>
      <c r="L250" s="68">
        <f t="shared" si="67"/>
        <v>226.50657265789022</v>
      </c>
      <c r="M250" s="57">
        <f>[1]!interpo2(D250,G250,Rendement!A$1:AZ$38)</f>
        <v>0.71066933697954726</v>
      </c>
      <c r="N250" s="58">
        <f t="shared" si="62"/>
        <v>0.73066933697954728</v>
      </c>
      <c r="O250" s="59">
        <f t="shared" si="63"/>
        <v>38289871.660285734</v>
      </c>
      <c r="P250" s="59">
        <f t="shared" si="64"/>
        <v>1455910.8293733334</v>
      </c>
      <c r="Q250" s="52">
        <v>0</v>
      </c>
      <c r="R250" s="70">
        <f t="shared" si="68"/>
        <v>251.14294531696683</v>
      </c>
      <c r="S250" s="63">
        <f t="shared" si="69"/>
        <v>1.0630635022817027E-7</v>
      </c>
    </row>
    <row r="251" spans="2:19" x14ac:dyDescent="0.5">
      <c r="B251" s="49">
        <v>11</v>
      </c>
      <c r="C251" s="50">
        <f t="shared" si="70"/>
        <v>8.8000000000000007</v>
      </c>
      <c r="D251" s="41">
        <f t="shared" si="66"/>
        <v>3.2999999999999967</v>
      </c>
      <c r="E251" s="50">
        <v>226.504601548311</v>
      </c>
      <c r="F251" s="50">
        <v>251.33407646170099</v>
      </c>
      <c r="G251" s="50">
        <f t="shared" si="59"/>
        <v>66.799444650841252</v>
      </c>
      <c r="H251" s="53">
        <f>[1]!interpo2(D251,G251,Débit!A$1:AZ$38)</f>
        <v>8.5078388639191177E-2</v>
      </c>
      <c r="I251" s="54">
        <f t="shared" si="60"/>
        <v>20.486971025342736</v>
      </c>
      <c r="J251" s="55">
        <f t="shared" si="61"/>
        <v>0.86230815409288775</v>
      </c>
      <c r="K251" s="50">
        <f t="shared" si="65"/>
        <v>13.271100338284249</v>
      </c>
      <c r="L251" s="68">
        <f t="shared" si="67"/>
        <v>226.50476579418583</v>
      </c>
      <c r="M251" s="57">
        <f>[1]!interpo2(D251,G251,Rendement!A$1:AZ$38)</f>
        <v>0.70432952648749547</v>
      </c>
      <c r="N251" s="58">
        <f t="shared" si="62"/>
        <v>0.72432952648749549</v>
      </c>
      <c r="O251" s="59">
        <f t="shared" si="63"/>
        <v>32978117.11307054</v>
      </c>
      <c r="P251" s="59">
        <f t="shared" si="64"/>
        <v>1252984.9735378171</v>
      </c>
      <c r="Q251" s="52">
        <v>0</v>
      </c>
      <c r="R251" s="70">
        <f t="shared" si="68"/>
        <v>251.33438731903891</v>
      </c>
      <c r="S251" s="63">
        <f t="shared" si="69"/>
        <v>1.2360899193808084E-7</v>
      </c>
    </row>
    <row r="252" spans="2:19" x14ac:dyDescent="0.5">
      <c r="B252" s="49">
        <v>11.25</v>
      </c>
      <c r="C252" s="50">
        <f t="shared" si="70"/>
        <v>9</v>
      </c>
      <c r="D252" s="41">
        <f t="shared" si="66"/>
        <v>2.7499999999999996</v>
      </c>
      <c r="E252" s="50">
        <v>226.53267717444399</v>
      </c>
      <c r="F252" s="50">
        <v>251.49512838148499</v>
      </c>
      <c r="G252" s="50">
        <f t="shared" si="59"/>
        <v>66.838106729729944</v>
      </c>
      <c r="H252" s="53">
        <f>[1]!interpo2(D252,G252,Débit!A$1:AZ$38)</f>
        <v>7.2221474962105944E-2</v>
      </c>
      <c r="I252" s="54">
        <f t="shared" si="60"/>
        <v>17.392089638628509</v>
      </c>
      <c r="J252" s="55">
        <f t="shared" si="61"/>
        <v>0.73204285267704139</v>
      </c>
      <c r="K252" s="50">
        <f t="shared" si="65"/>
        <v>13.278151105024858</v>
      </c>
      <c r="L252" s="68">
        <f t="shared" si="67"/>
        <v>226.53282306288199</v>
      </c>
      <c r="M252" s="57">
        <f>[1]!interpo2(D252,G252,Rendement!A$1:AZ$38)</f>
        <v>0.69809824295202894</v>
      </c>
      <c r="N252" s="58">
        <f t="shared" si="62"/>
        <v>0.71809824295202895</v>
      </c>
      <c r="O252" s="59">
        <f t="shared" si="63"/>
        <v>27758841.415523797</v>
      </c>
      <c r="P252" s="59">
        <f t="shared" si="64"/>
        <v>1054006.1402103612</v>
      </c>
      <c r="Q252" s="52">
        <v>0</v>
      </c>
      <c r="R252" s="70">
        <f t="shared" si="68"/>
        <v>251.49542759481204</v>
      </c>
      <c r="S252" s="63">
        <f t="shared" si="69"/>
        <v>1.1081205142829459E-7</v>
      </c>
    </row>
    <row r="253" spans="2:19" x14ac:dyDescent="0.5">
      <c r="B253" s="49">
        <v>11.5</v>
      </c>
      <c r="C253" s="50">
        <f t="shared" si="70"/>
        <v>9.2000000000000011</v>
      </c>
      <c r="D253" s="41">
        <f t="shared" si="66"/>
        <v>2.1999999999999957</v>
      </c>
      <c r="E253" s="50">
        <v>226.59181122764099</v>
      </c>
      <c r="F253" s="50">
        <v>251.62618547575599</v>
      </c>
      <c r="G253" s="50">
        <f t="shared" si="59"/>
        <v>66.864210318048407</v>
      </c>
      <c r="H253" s="53">
        <f>[1]!interpo2(D253,G253,Débit!A$1:AZ$38)</f>
        <v>5.9340018292264519E-2</v>
      </c>
      <c r="I253" s="54">
        <f t="shared" si="60"/>
        <v>14.29189325929236</v>
      </c>
      <c r="J253" s="55">
        <f t="shared" si="61"/>
        <v>0.60155384022694036</v>
      </c>
      <c r="K253" s="50">
        <f t="shared" si="65"/>
        <v>13.300954329555173</v>
      </c>
      <c r="L253" s="68">
        <f t="shared" si="67"/>
        <v>226.59193558095731</v>
      </c>
      <c r="M253" s="57">
        <f>[1]!interpo2(D253,G253,Rendement!A$1:AZ$38)</f>
        <v>0.69197844306822021</v>
      </c>
      <c r="N253" s="58">
        <f t="shared" si="62"/>
        <v>0.71197844306822022</v>
      </c>
      <c r="O253" s="59">
        <f t="shared" si="63"/>
        <v>22622241.122687388</v>
      </c>
      <c r="P253" s="59">
        <f t="shared" si="64"/>
        <v>858521.49886984145</v>
      </c>
      <c r="Q253" s="52">
        <v>0</v>
      </c>
      <c r="R253" s="70">
        <f t="shared" si="68"/>
        <v>251.626600017496</v>
      </c>
      <c r="S253" s="63">
        <f t="shared" si="69"/>
        <v>1.8730860149433857E-7</v>
      </c>
    </row>
    <row r="254" spans="2:19" x14ac:dyDescent="0.5">
      <c r="B254" s="49">
        <v>11.75</v>
      </c>
      <c r="C254" s="50">
        <f t="shared" si="70"/>
        <v>9.4</v>
      </c>
      <c r="D254" s="41">
        <f t="shared" si="66"/>
        <v>1.6499999999999984</v>
      </c>
      <c r="E254" s="50">
        <v>226.68216587819899</v>
      </c>
      <c r="F254" s="50">
        <v>251.72801355807701</v>
      </c>
      <c r="G254" s="50">
        <f t="shared" si="59"/>
        <v>66.877936294424387</v>
      </c>
      <c r="H254" s="53">
        <f>[1]!interpo2(D254,G254,Débit!A$1:AZ$38)</f>
        <v>4.6422209590995814E-2</v>
      </c>
      <c r="I254" s="54">
        <f t="shared" si="60"/>
        <v>11.182900672171444</v>
      </c>
      <c r="J254" s="55">
        <f t="shared" si="61"/>
        <v>0.47069459043484674</v>
      </c>
      <c r="K254" s="50">
        <f t="shared" si="65"/>
        <v>13.338693215645851</v>
      </c>
      <c r="L254" s="68">
        <f t="shared" si="67"/>
        <v>226.6823263306199</v>
      </c>
      <c r="M254" s="57">
        <f>[1]!interpo2(D254,G254,Rendement!A$1:AZ$38)</f>
        <v>0.68597061897012757</v>
      </c>
      <c r="N254" s="58">
        <f t="shared" si="62"/>
        <v>0.70597061897012758</v>
      </c>
      <c r="O254" s="59">
        <f t="shared" si="63"/>
        <v>17558739.057846185</v>
      </c>
      <c r="P254" s="59">
        <f t="shared" si="64"/>
        <v>666090.37492894067</v>
      </c>
      <c r="Q254" s="52">
        <v>0</v>
      </c>
      <c r="R254" s="70">
        <f t="shared" si="68"/>
        <v>251.72837113018323</v>
      </c>
      <c r="S254" s="63">
        <f t="shared" si="69"/>
        <v>1.5360279052726073E-7</v>
      </c>
    </row>
    <row r="255" spans="2:19" x14ac:dyDescent="0.5">
      <c r="B255" s="49">
        <v>12</v>
      </c>
      <c r="C255" s="50">
        <f t="shared" si="70"/>
        <v>9.6000000000000014</v>
      </c>
      <c r="D255" s="41">
        <f t="shared" si="66"/>
        <v>1.0999999999999948</v>
      </c>
      <c r="E255" s="50">
        <v>226.806892777694</v>
      </c>
      <c r="F255" s="50">
        <v>251.80055433116601</v>
      </c>
      <c r="G255" s="50">
        <f t="shared" si="59"/>
        <v>66.878811821237392</v>
      </c>
      <c r="H255" s="53">
        <f>[1]!interpo2(D255,G255,Débit!A$1:AZ$38)</f>
        <v>3.3453421450672573E-2</v>
      </c>
      <c r="I255" s="54">
        <f t="shared" si="60"/>
        <v>8.0609949476439073</v>
      </c>
      <c r="J255" s="55">
        <f t="shared" si="61"/>
        <v>0.33929181941324216</v>
      </c>
      <c r="K255" s="50">
        <f t="shared" si="65"/>
        <v>13.394095206320227</v>
      </c>
      <c r="L255" s="68">
        <f t="shared" si="67"/>
        <v>226.80712806236028</v>
      </c>
      <c r="M255" s="57">
        <f>[1]!interpo2(D255,G255,Rendement!A$1:AZ$38)</f>
        <v>0.68008133169474461</v>
      </c>
      <c r="N255" s="58">
        <f t="shared" si="62"/>
        <v>0.70008133169474462</v>
      </c>
      <c r="O255" s="59">
        <f t="shared" si="63"/>
        <v>12558229.476861175</v>
      </c>
      <c r="P255" s="59">
        <f t="shared" si="64"/>
        <v>476258.91127216269</v>
      </c>
      <c r="Q255" s="52">
        <v>0</v>
      </c>
      <c r="R255" s="70">
        <f t="shared" si="68"/>
        <v>251.80113813170695</v>
      </c>
      <c r="S255" s="63">
        <f t="shared" si="69"/>
        <v>3.9618194578262594E-7</v>
      </c>
    </row>
    <row r="256" spans="2:19" x14ac:dyDescent="0.5">
      <c r="B256" s="49">
        <v>12.25</v>
      </c>
      <c r="C256" s="50">
        <f t="shared" si="70"/>
        <v>9.8000000000000007</v>
      </c>
      <c r="D256" s="41">
        <f t="shared" si="66"/>
        <v>0.54999999999999738</v>
      </c>
      <c r="E256" s="50">
        <v>226.96263096360499</v>
      </c>
      <c r="F256" s="50">
        <v>251.845174215963</v>
      </c>
      <c r="G256" s="50">
        <f t="shared" si="59"/>
        <v>66.867709367783618</v>
      </c>
      <c r="H256" s="53">
        <f>[1]!interpo2(D256,G256,Débit!A$1:AZ$38)</f>
        <v>2.0425141712628485E-2</v>
      </c>
      <c r="I256" s="54">
        <f t="shared" si="60"/>
        <v>4.9233673320770714</v>
      </c>
      <c r="J256" s="55">
        <f t="shared" si="61"/>
        <v>0.20722730513910026</v>
      </c>
      <c r="K256" s="50">
        <f t="shared" si="65"/>
        <v>13.461547757417247</v>
      </c>
      <c r="L256" s="68">
        <f t="shared" si="67"/>
        <v>226.96246744605651</v>
      </c>
      <c r="M256" s="57">
        <f>[1]!interpo2(D256,G256,Rendement!A$1:AZ$38)</f>
        <v>0.67430459848816937</v>
      </c>
      <c r="N256" s="58">
        <f t="shared" si="62"/>
        <v>0.69430459848816939</v>
      </c>
      <c r="O256" s="59">
        <f t="shared" si="63"/>
        <v>7612037.077138925</v>
      </c>
      <c r="P256" s="59">
        <f t="shared" si="64"/>
        <v>288628.12200321764</v>
      </c>
      <c r="Q256" s="52">
        <v>0</v>
      </c>
      <c r="R256" s="70">
        <f t="shared" si="68"/>
        <v>251.84523726034581</v>
      </c>
      <c r="S256" s="63">
        <f t="shared" si="69"/>
        <v>3.0712582867270362E-8</v>
      </c>
    </row>
    <row r="257" spans="2:19" x14ac:dyDescent="0.5">
      <c r="B257" s="49">
        <v>12.5</v>
      </c>
      <c r="C257" s="50">
        <f t="shared" si="70"/>
        <v>10</v>
      </c>
      <c r="D257" s="41">
        <f t="shared" si="66"/>
        <v>0</v>
      </c>
      <c r="E257" s="50">
        <v>234.72541191879901</v>
      </c>
      <c r="F257" s="50">
        <v>251.845237260266</v>
      </c>
      <c r="G257" s="50">
        <f t="shared" si="59"/>
        <v>65.752713264982873</v>
      </c>
      <c r="H257" s="53">
        <f>[1]!interpo2(D257,G257,Débit!A$1:AZ$38)</f>
        <v>1.4836843031350022E-3</v>
      </c>
      <c r="I257" s="54">
        <v>0</v>
      </c>
      <c r="J257" s="55">
        <f t="shared" si="61"/>
        <v>0</v>
      </c>
      <c r="K257" s="50">
        <f t="shared" si="65"/>
        <v>21.123011583415753</v>
      </c>
      <c r="L257" s="68">
        <f t="shared" si="67"/>
        <v>234.72541218184176</v>
      </c>
      <c r="M257" s="57">
        <v>0</v>
      </c>
      <c r="N257" s="58">
        <f t="shared" si="62"/>
        <v>0.02</v>
      </c>
      <c r="O257" s="59">
        <f t="shared" si="63"/>
        <v>0</v>
      </c>
      <c r="P257" s="59">
        <f t="shared" si="64"/>
        <v>0</v>
      </c>
      <c r="Q257" s="52">
        <v>0</v>
      </c>
      <c r="R257" s="70">
        <f t="shared" si="68"/>
        <v>251.84523726034581</v>
      </c>
      <c r="S257" s="63">
        <f t="shared" si="69"/>
        <v>6.9191494827443829E-14</v>
      </c>
    </row>
    <row r="258" spans="2:19" x14ac:dyDescent="0.5">
      <c r="B258" s="49">
        <v>12.75</v>
      </c>
      <c r="C258" s="50">
        <f t="shared" si="70"/>
        <v>10.200000000000001</v>
      </c>
      <c r="D258" s="41">
        <v>0</v>
      </c>
      <c r="E258" s="50">
        <v>221.296328163075</v>
      </c>
      <c r="F258" s="50">
        <v>251.84523726094599</v>
      </c>
      <c r="G258" s="50">
        <f t="shared" si="59"/>
        <v>67.718390819582197</v>
      </c>
      <c r="H258" s="53">
        <v>0</v>
      </c>
      <c r="I258" s="54">
        <f t="shared" ref="I258:I266" si="71">H258*Dr^2*SQRT(E258)</f>
        <v>0</v>
      </c>
      <c r="J258" s="55">
        <f t="shared" si="61"/>
        <v>0</v>
      </c>
      <c r="K258" s="50">
        <f t="shared" si="65"/>
        <v>0</v>
      </c>
      <c r="L258" s="68">
        <f t="shared" si="67"/>
        <v>221.29632821653331</v>
      </c>
      <c r="M258" s="57">
        <v>0</v>
      </c>
      <c r="N258" s="58">
        <f t="shared" si="62"/>
        <v>0.02</v>
      </c>
      <c r="O258" s="59">
        <f t="shared" si="63"/>
        <v>0</v>
      </c>
      <c r="P258" s="59">
        <f t="shared" si="64"/>
        <v>0</v>
      </c>
      <c r="Q258" s="52">
        <v>0</v>
      </c>
      <c r="R258" s="70">
        <f t="shared" si="68"/>
        <v>251.84523726034581</v>
      </c>
      <c r="S258" s="63">
        <f t="shared" si="69"/>
        <v>2.8581509120106423E-15</v>
      </c>
    </row>
    <row r="259" spans="2:19" x14ac:dyDescent="0.5">
      <c r="B259" s="49">
        <v>13</v>
      </c>
      <c r="C259" s="50">
        <f t="shared" si="70"/>
        <v>10.4</v>
      </c>
      <c r="D259" s="41">
        <v>0</v>
      </c>
      <c r="E259" s="50">
        <v>207.77742270505701</v>
      </c>
      <c r="F259" s="50">
        <v>251.84523409414001</v>
      </c>
      <c r="G259" s="50">
        <f t="shared" si="59"/>
        <v>69.886702685208149</v>
      </c>
      <c r="H259" s="53">
        <v>0</v>
      </c>
      <c r="I259" s="54">
        <f t="shared" si="71"/>
        <v>0</v>
      </c>
      <c r="J259" s="55">
        <f t="shared" si="61"/>
        <v>0</v>
      </c>
      <c r="K259" s="50">
        <f t="shared" si="65"/>
        <v>0</v>
      </c>
      <c r="L259" s="68">
        <f t="shared" si="67"/>
        <v>207.7774312784727</v>
      </c>
      <c r="M259" s="57">
        <v>0</v>
      </c>
      <c r="N259" s="58">
        <f t="shared" si="62"/>
        <v>0.02</v>
      </c>
      <c r="O259" s="59">
        <f t="shared" si="63"/>
        <v>0</v>
      </c>
      <c r="P259" s="59">
        <f t="shared" si="64"/>
        <v>0</v>
      </c>
      <c r="Q259" s="52">
        <v>0</v>
      </c>
      <c r="R259" s="70">
        <f t="shared" si="68"/>
        <v>251.84523726034581</v>
      </c>
      <c r="S259" s="63">
        <f t="shared" si="69"/>
        <v>8.3528315907351899E-11</v>
      </c>
    </row>
    <row r="260" spans="2:19" x14ac:dyDescent="0.5">
      <c r="B260" s="49">
        <v>13.25</v>
      </c>
      <c r="C260" s="50">
        <f>t2lsc*B260</f>
        <v>10.600000000000001</v>
      </c>
      <c r="D260" s="41">
        <v>0</v>
      </c>
      <c r="E260" s="50">
        <v>194.160356976912</v>
      </c>
      <c r="F260" s="50">
        <v>251.844985299326</v>
      </c>
      <c r="G260" s="50">
        <f t="shared" si="59"/>
        <v>72.295791720007117</v>
      </c>
      <c r="H260" s="53">
        <v>0</v>
      </c>
      <c r="I260" s="54">
        <f t="shared" si="71"/>
        <v>0</v>
      </c>
      <c r="J260" s="55">
        <f t="shared" si="61"/>
        <v>0</v>
      </c>
      <c r="K260" s="50">
        <f t="shared" si="65"/>
        <v>0</v>
      </c>
      <c r="L260" s="68">
        <f t="shared" si="67"/>
        <v>194.16054413735924</v>
      </c>
      <c r="M260" s="57">
        <v>0</v>
      </c>
      <c r="N260" s="58">
        <f t="shared" si="62"/>
        <v>0.02</v>
      </c>
      <c r="O260" s="59">
        <f t="shared" si="63"/>
        <v>0</v>
      </c>
      <c r="P260" s="59">
        <f t="shared" si="64"/>
        <v>0</v>
      </c>
      <c r="Q260" s="52">
        <v>0</v>
      </c>
      <c r="R260" s="70">
        <f t="shared" si="68"/>
        <v>251.84523726034581</v>
      </c>
      <c r="S260" s="63">
        <f t="shared" si="69"/>
        <v>9.851338851649276E-8</v>
      </c>
    </row>
    <row r="261" spans="2:19" x14ac:dyDescent="0.5">
      <c r="B261" s="49">
        <v>13.5</v>
      </c>
      <c r="C261" s="50">
        <f t="shared" ref="C261:C267" si="72">E$14*B261</f>
        <v>10.8</v>
      </c>
      <c r="D261" s="41">
        <v>0</v>
      </c>
      <c r="E261" s="50">
        <v>165.27446219070501</v>
      </c>
      <c r="F261" s="50">
        <v>251.84523484951001</v>
      </c>
      <c r="G261" s="50">
        <f t="shared" si="59"/>
        <v>78.359355089893512</v>
      </c>
      <c r="H261" s="53">
        <v>0</v>
      </c>
      <c r="I261" s="54">
        <f t="shared" si="71"/>
        <v>0</v>
      </c>
      <c r="J261" s="55">
        <f t="shared" si="61"/>
        <v>0</v>
      </c>
      <c r="K261" s="50">
        <f t="shared" si="65"/>
        <v>0</v>
      </c>
      <c r="L261" s="68">
        <f t="shared" si="67"/>
        <v>165.27458781815824</v>
      </c>
      <c r="M261" s="57">
        <v>0</v>
      </c>
      <c r="N261" s="58">
        <f t="shared" si="62"/>
        <v>0.02</v>
      </c>
      <c r="O261" s="59">
        <f t="shared" si="63"/>
        <v>0</v>
      </c>
      <c r="P261" s="59">
        <f t="shared" si="64"/>
        <v>0</v>
      </c>
      <c r="Q261" s="52">
        <v>0</v>
      </c>
      <c r="R261" s="70">
        <f t="shared" si="68"/>
        <v>251.84523726034581</v>
      </c>
      <c r="S261" s="63">
        <f t="shared" si="69"/>
        <v>1.5788069134214416E-8</v>
      </c>
    </row>
    <row r="262" spans="2:19" x14ac:dyDescent="0.5">
      <c r="B262" s="49">
        <v>13.75</v>
      </c>
      <c r="C262" s="50">
        <f t="shared" si="72"/>
        <v>11</v>
      </c>
      <c r="D262" s="41">
        <v>0</v>
      </c>
      <c r="E262" s="50">
        <v>178.703550937053</v>
      </c>
      <c r="F262" s="50">
        <v>251.84523484956901</v>
      </c>
      <c r="G262" s="50">
        <f t="shared" si="59"/>
        <v>75.357613825240946</v>
      </c>
      <c r="H262" s="53">
        <v>0</v>
      </c>
      <c r="I262" s="54">
        <f t="shared" si="71"/>
        <v>0</v>
      </c>
      <c r="J262" s="55">
        <f t="shared" si="61"/>
        <v>0</v>
      </c>
      <c r="K262" s="50">
        <f t="shared" si="65"/>
        <v>0</v>
      </c>
      <c r="L262" s="68">
        <f t="shared" si="67"/>
        <v>178.70367178346669</v>
      </c>
      <c r="M262" s="57">
        <v>0</v>
      </c>
      <c r="N262" s="58">
        <f t="shared" si="62"/>
        <v>0.02</v>
      </c>
      <c r="O262" s="59">
        <f t="shared" si="63"/>
        <v>0</v>
      </c>
      <c r="P262" s="59">
        <f t="shared" si="64"/>
        <v>0</v>
      </c>
      <c r="Q262" s="52">
        <v>0</v>
      </c>
      <c r="R262" s="70">
        <f t="shared" si="68"/>
        <v>251.84523726034581</v>
      </c>
      <c r="S262" s="63">
        <f t="shared" si="69"/>
        <v>1.4609667547414125E-8</v>
      </c>
    </row>
    <row r="263" spans="2:19" x14ac:dyDescent="0.5">
      <c r="B263" s="49">
        <v>14</v>
      </c>
      <c r="C263" s="50">
        <f t="shared" si="72"/>
        <v>11.200000000000001</v>
      </c>
      <c r="D263" s="41">
        <v>0</v>
      </c>
      <c r="E263" s="50">
        <v>192.22246544186001</v>
      </c>
      <c r="F263" s="50">
        <v>251.84523484947201</v>
      </c>
      <c r="G263" s="50">
        <f t="shared" si="59"/>
        <v>72.659374982829419</v>
      </c>
      <c r="H263" s="53">
        <v>0</v>
      </c>
      <c r="I263" s="54">
        <f t="shared" si="71"/>
        <v>0</v>
      </c>
      <c r="J263" s="55">
        <f t="shared" si="61"/>
        <v>0</v>
      </c>
      <c r="K263" s="50">
        <f t="shared" si="65"/>
        <v>0</v>
      </c>
      <c r="L263" s="68">
        <f t="shared" si="67"/>
        <v>192.2225687215273</v>
      </c>
      <c r="M263" s="57">
        <v>0</v>
      </c>
      <c r="N263" s="58">
        <f t="shared" si="62"/>
        <v>0.02</v>
      </c>
      <c r="O263" s="59">
        <f t="shared" si="63"/>
        <v>0</v>
      </c>
      <c r="P263" s="59">
        <f t="shared" si="64"/>
        <v>0</v>
      </c>
      <c r="Q263" s="52">
        <v>0</v>
      </c>
      <c r="R263" s="70">
        <f t="shared" si="68"/>
        <v>251.84523726034581</v>
      </c>
      <c r="S263" s="63">
        <f t="shared" si="69"/>
        <v>1.0672501987200347E-8</v>
      </c>
    </row>
    <row r="264" spans="2:19" x14ac:dyDescent="0.5">
      <c r="B264" s="49">
        <v>14.25</v>
      </c>
      <c r="C264" s="50">
        <f t="shared" si="72"/>
        <v>11.4</v>
      </c>
      <c r="D264" s="41">
        <v>0</v>
      </c>
      <c r="E264" s="50">
        <v>205.83941648605199</v>
      </c>
      <c r="F264" s="50">
        <v>251.84522867937301</v>
      </c>
      <c r="G264" s="50">
        <f t="shared" si="59"/>
        <v>70.214926838482583</v>
      </c>
      <c r="H264" s="53">
        <v>0</v>
      </c>
      <c r="I264" s="54">
        <f t="shared" si="71"/>
        <v>0</v>
      </c>
      <c r="J264" s="55">
        <f t="shared" si="61"/>
        <v>0</v>
      </c>
      <c r="K264" s="50">
        <f t="shared" si="65"/>
        <v>0</v>
      </c>
      <c r="L264" s="68">
        <f t="shared" si="67"/>
        <v>205.83945586264076</v>
      </c>
      <c r="M264" s="57">
        <v>0</v>
      </c>
      <c r="N264" s="58">
        <f t="shared" si="62"/>
        <v>0.02</v>
      </c>
      <c r="O264" s="59">
        <f t="shared" si="63"/>
        <v>0</v>
      </c>
      <c r="P264" s="59">
        <f t="shared" si="64"/>
        <v>0</v>
      </c>
      <c r="Q264" s="52">
        <v>0</v>
      </c>
      <c r="R264" s="70">
        <f t="shared" si="68"/>
        <v>251.84523726034581</v>
      </c>
      <c r="S264" s="63">
        <f t="shared" si="69"/>
        <v>1.6241488377000328E-9</v>
      </c>
    </row>
    <row r="265" spans="2:19" x14ac:dyDescent="0.5">
      <c r="B265" s="49">
        <v>14.5</v>
      </c>
      <c r="C265" s="50">
        <f t="shared" si="72"/>
        <v>11.600000000000001</v>
      </c>
      <c r="D265" s="41">
        <v>0</v>
      </c>
      <c r="E265" s="50">
        <v>234.72536752364201</v>
      </c>
      <c r="F265" s="50">
        <v>251.84522850283599</v>
      </c>
      <c r="G265" s="50">
        <f t="shared" si="59"/>
        <v>65.752717196681388</v>
      </c>
      <c r="H265" s="53">
        <v>0</v>
      </c>
      <c r="I265" s="54">
        <f t="shared" si="71"/>
        <v>0</v>
      </c>
      <c r="J265" s="55">
        <f t="shared" si="61"/>
        <v>0</v>
      </c>
      <c r="K265" s="50">
        <f t="shared" si="65"/>
        <v>0</v>
      </c>
      <c r="L265" s="68">
        <f t="shared" si="67"/>
        <v>234.72541218184176</v>
      </c>
      <c r="M265" s="57">
        <v>0</v>
      </c>
      <c r="N265" s="58">
        <f t="shared" si="62"/>
        <v>0.02</v>
      </c>
      <c r="O265" s="59">
        <f t="shared" si="63"/>
        <v>0</v>
      </c>
      <c r="P265" s="59">
        <f t="shared" si="64"/>
        <v>0</v>
      </c>
      <c r="Q265" s="52">
        <v>0</v>
      </c>
      <c r="R265" s="70">
        <f t="shared" si="68"/>
        <v>251.84523726034581</v>
      </c>
      <c r="S265" s="63">
        <f t="shared" si="69"/>
        <v>2.071048783572649E-9</v>
      </c>
    </row>
    <row r="266" spans="2:19" x14ac:dyDescent="0.5">
      <c r="B266" s="49">
        <v>14.75</v>
      </c>
      <c r="C266" s="50">
        <f t="shared" si="72"/>
        <v>11.8</v>
      </c>
      <c r="D266" s="41">
        <v>0</v>
      </c>
      <c r="E266" s="50">
        <v>221.29633272248401</v>
      </c>
      <c r="F266" s="50">
        <v>251.845228607406</v>
      </c>
      <c r="G266" s="50">
        <f t="shared" si="59"/>
        <v>67.718387795134078</v>
      </c>
      <c r="H266" s="53">
        <v>0</v>
      </c>
      <c r="I266" s="54">
        <f t="shared" si="71"/>
        <v>0</v>
      </c>
      <c r="J266" s="55">
        <f t="shared" si="61"/>
        <v>0</v>
      </c>
      <c r="K266" s="50">
        <f t="shared" si="65"/>
        <v>0</v>
      </c>
      <c r="L266" s="68">
        <f t="shared" si="67"/>
        <v>221.29632821653331</v>
      </c>
      <c r="M266" s="57">
        <v>0</v>
      </c>
      <c r="N266" s="58">
        <f t="shared" si="62"/>
        <v>0.02</v>
      </c>
      <c r="O266" s="59">
        <f t="shared" si="63"/>
        <v>0</v>
      </c>
      <c r="P266" s="59">
        <f t="shared" si="64"/>
        <v>0</v>
      </c>
      <c r="Q266" s="52">
        <v>0</v>
      </c>
      <c r="R266" s="70">
        <f t="shared" si="68"/>
        <v>251.84523726034581</v>
      </c>
      <c r="S266" s="63">
        <f t="shared" si="69"/>
        <v>9.5176959086204172E-11</v>
      </c>
    </row>
    <row r="267" spans="2:19" x14ac:dyDescent="0.5">
      <c r="B267" s="49">
        <v>15</v>
      </c>
      <c r="C267" s="50">
        <f t="shared" si="72"/>
        <v>12</v>
      </c>
      <c r="D267" s="41">
        <v>0</v>
      </c>
      <c r="E267" s="50">
        <v>207.777423865819</v>
      </c>
      <c r="F267" s="50">
        <v>251.84522845950801</v>
      </c>
      <c r="G267" s="50">
        <f t="shared" ref="G267:G298" si="73">F267*Dr/SQRT(E267)</f>
        <v>69.886700926392308</v>
      </c>
      <c r="H267" s="53">
        <v>0</v>
      </c>
      <c r="I267" s="54">
        <v>0</v>
      </c>
      <c r="J267" s="55">
        <f t="shared" ref="J267:J298" si="74">I267/Ac</f>
        <v>0</v>
      </c>
      <c r="K267" s="50">
        <f t="shared" si="65"/>
        <v>0</v>
      </c>
      <c r="L267" s="68">
        <f t="shared" si="67"/>
        <v>207.7774312784727</v>
      </c>
      <c r="M267" s="57">
        <v>0</v>
      </c>
      <c r="N267" s="58">
        <f t="shared" ref="N267:N298" si="75">M267+Δη</f>
        <v>0.02</v>
      </c>
      <c r="O267" s="59">
        <f t="shared" ref="O267:O298" si="76">ρ*g*L267*I267*N267</f>
        <v>0</v>
      </c>
      <c r="P267" s="59">
        <f t="shared" ref="P267:P298" si="77">O267/(2*PI()*F267/60)</f>
        <v>0</v>
      </c>
      <c r="Q267" s="52">
        <v>0</v>
      </c>
      <c r="R267" s="70">
        <f t="shared" si="68"/>
        <v>251.84523726034581</v>
      </c>
      <c r="S267" s="63">
        <f t="shared" si="69"/>
        <v>1.3240218095630534E-10</v>
      </c>
    </row>
  </sheetData>
  <pageMargins left="0.7" right="0.7" top="0.75" bottom="0.75" header="0.51180555555555496" footer="0.51180555555555496"/>
  <pageSetup firstPageNumber="0" orientation="portrait" horizontalDpi="300" verticalDpi="30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38"/>
  <sheetViews>
    <sheetView zoomScale="75" zoomScaleNormal="75" workbookViewId="0"/>
  </sheetViews>
  <sheetFormatPr baseColWidth="10" defaultColWidth="8.9375" defaultRowHeight="14.35" x14ac:dyDescent="0.5"/>
  <cols>
    <col min="1" max="1025" width="8.64453125" customWidth="1"/>
  </cols>
  <sheetData>
    <row r="1" spans="1:52" x14ac:dyDescent="0.5">
      <c r="A1">
        <v>0</v>
      </c>
      <c r="B1">
        <v>50</v>
      </c>
      <c r="C1">
        <v>50.2</v>
      </c>
      <c r="D1">
        <v>50.4</v>
      </c>
      <c r="E1">
        <v>50.6</v>
      </c>
      <c r="F1">
        <v>50.8</v>
      </c>
      <c r="G1">
        <v>51</v>
      </c>
      <c r="H1">
        <v>51.2</v>
      </c>
      <c r="I1">
        <v>51.4</v>
      </c>
      <c r="J1">
        <v>51.6</v>
      </c>
      <c r="K1">
        <v>51.8</v>
      </c>
      <c r="L1">
        <v>52</v>
      </c>
      <c r="M1">
        <v>52.2</v>
      </c>
      <c r="N1">
        <v>52.4</v>
      </c>
      <c r="O1">
        <v>52.6</v>
      </c>
      <c r="P1">
        <v>52.8</v>
      </c>
      <c r="Q1">
        <v>53</v>
      </c>
      <c r="R1">
        <v>53.2</v>
      </c>
      <c r="S1">
        <v>53.4</v>
      </c>
      <c r="T1">
        <v>53.6</v>
      </c>
      <c r="U1">
        <v>53.8</v>
      </c>
      <c r="V1">
        <v>54</v>
      </c>
      <c r="W1">
        <v>54.2</v>
      </c>
      <c r="X1">
        <v>54.4</v>
      </c>
      <c r="Y1">
        <v>54.6</v>
      </c>
      <c r="Z1">
        <v>54.8</v>
      </c>
      <c r="AA1">
        <v>55</v>
      </c>
      <c r="AB1">
        <v>55.2</v>
      </c>
      <c r="AC1">
        <v>55.4</v>
      </c>
      <c r="AD1">
        <v>55.6</v>
      </c>
      <c r="AE1">
        <v>55.8</v>
      </c>
      <c r="AF1">
        <v>56</v>
      </c>
      <c r="AG1">
        <v>56.2</v>
      </c>
      <c r="AH1">
        <v>56.4</v>
      </c>
      <c r="AI1">
        <v>56.6</v>
      </c>
      <c r="AJ1">
        <v>56.8</v>
      </c>
      <c r="AK1">
        <v>57</v>
      </c>
      <c r="AL1">
        <v>57.2</v>
      </c>
      <c r="AM1">
        <v>57.4</v>
      </c>
      <c r="AN1">
        <v>57.6</v>
      </c>
      <c r="AO1">
        <v>57.8</v>
      </c>
      <c r="AP1">
        <v>58</v>
      </c>
      <c r="AQ1">
        <v>58.2</v>
      </c>
      <c r="AR1">
        <v>58.4</v>
      </c>
      <c r="AS1">
        <v>58.6</v>
      </c>
      <c r="AT1">
        <v>58.8</v>
      </c>
      <c r="AU1">
        <v>59</v>
      </c>
      <c r="AV1">
        <v>59.2</v>
      </c>
      <c r="AW1">
        <v>59.4</v>
      </c>
      <c r="AX1">
        <v>59.6</v>
      </c>
      <c r="AY1">
        <v>59.8</v>
      </c>
      <c r="AZ1">
        <v>60</v>
      </c>
    </row>
    <row r="2" spans="1:52" x14ac:dyDescent="0.5">
      <c r="A2">
        <v>15</v>
      </c>
      <c r="B2">
        <v>0.42217724748066598</v>
      </c>
      <c r="C2">
        <v>0.42172854653469299</v>
      </c>
      <c r="D2">
        <v>0.42130273395815998</v>
      </c>
      <c r="E2">
        <v>0.42090859171901102</v>
      </c>
      <c r="F2">
        <v>0.42056374325124601</v>
      </c>
      <c r="G2">
        <v>0.420297734852695</v>
      </c>
      <c r="H2">
        <v>0.42015110806033501</v>
      </c>
      <c r="I2">
        <v>0.42016014913274702</v>
      </c>
      <c r="J2">
        <v>0.42031802780614902</v>
      </c>
      <c r="K2">
        <v>0.42053552485275802</v>
      </c>
      <c r="L2">
        <v>0.420667366703318</v>
      </c>
      <c r="M2">
        <v>0.42060725321752002</v>
      </c>
      <c r="N2">
        <v>0.42034138800450199</v>
      </c>
      <c r="O2">
        <v>0.41991568820389102</v>
      </c>
      <c r="P2">
        <v>0.419384837363459</v>
      </c>
      <c r="Q2">
        <v>0.41878895007468098</v>
      </c>
      <c r="R2">
        <v>0.41815189623788701</v>
      </c>
      <c r="S2">
        <v>0.417486317997463</v>
      </c>
      <c r="T2">
        <v>0.41679807262304303</v>
      </c>
      <c r="U2">
        <v>0.41608821279592201</v>
      </c>
      <c r="V2">
        <v>0.41535407893507498</v>
      </c>
      <c r="W2">
        <v>0.414589518643733</v>
      </c>
      <c r="X2">
        <v>0.41378324937746602</v>
      </c>
      <c r="Y2">
        <v>0.41291656918170999</v>
      </c>
      <c r="Z2">
        <v>0.41196240345097901</v>
      </c>
      <c r="AA2">
        <v>0.41088975853462201</v>
      </c>
      <c r="AB2">
        <v>0.40967916625297701</v>
      </c>
      <c r="AC2">
        <v>0.40834759646451102</v>
      </c>
      <c r="AD2">
        <v>0.406961321578445</v>
      </c>
      <c r="AE2">
        <v>0.40561027014339601</v>
      </c>
      <c r="AF2">
        <v>0.40435945314900701</v>
      </c>
      <c r="AG2">
        <v>0.40322542321293497</v>
      </c>
      <c r="AH2">
        <v>0.40218981367726397</v>
      </c>
      <c r="AI2">
        <v>0.401223186856912</v>
      </c>
      <c r="AJ2">
        <v>0.40029953397117501</v>
      </c>
      <c r="AK2">
        <v>0.399400565113322</v>
      </c>
      <c r="AL2">
        <v>0.39851504938661603</v>
      </c>
      <c r="AM2">
        <v>0.39763690317855799</v>
      </c>
      <c r="AN2">
        <v>0.396763546835808</v>
      </c>
      <c r="AO2">
        <v>0.395894769983204</v>
      </c>
      <c r="AP2">
        <v>0.39503174157502802</v>
      </c>
      <c r="AQ2">
        <v>0.39417734925669201</v>
      </c>
      <c r="AR2">
        <v>0.39333849790598802</v>
      </c>
      <c r="AS2">
        <v>0.39252699591606799</v>
      </c>
      <c r="AT2">
        <v>0.39175023380443802</v>
      </c>
      <c r="AU2">
        <v>0.39099686340027401</v>
      </c>
      <c r="AV2">
        <v>0.39024697280520199</v>
      </c>
      <c r="AW2">
        <v>0.38949204963915601</v>
      </c>
      <c r="AX2">
        <v>0.38873392595592399</v>
      </c>
      <c r="AY2">
        <v>0.38797664776156598</v>
      </c>
      <c r="AZ2">
        <v>0.38722312032092698</v>
      </c>
    </row>
    <row r="3" spans="1:52" x14ac:dyDescent="0.5">
      <c r="A3">
        <v>15.25</v>
      </c>
      <c r="B3">
        <v>0.42920224011809999</v>
      </c>
      <c r="C3">
        <v>0.42875037015473999</v>
      </c>
      <c r="D3">
        <v>0.42832327307011497</v>
      </c>
      <c r="E3">
        <v>0.42793017925469801</v>
      </c>
      <c r="F3">
        <v>0.42758931145678802</v>
      </c>
      <c r="G3">
        <v>0.427330570949708</v>
      </c>
      <c r="H3">
        <v>0.42719382342104201</v>
      </c>
      <c r="I3">
        <v>0.42721305179880897</v>
      </c>
      <c r="J3">
        <v>0.42737884960275901</v>
      </c>
      <c r="K3">
        <v>0.427602700787516</v>
      </c>
      <c r="L3">
        <v>0.42774319503699298</v>
      </c>
      <c r="M3">
        <v>0.42769509763547298</v>
      </c>
      <c r="N3">
        <v>0.42744114935776001</v>
      </c>
      <c r="O3">
        <v>0.42702366177973</v>
      </c>
      <c r="P3">
        <v>0.42649616752588299</v>
      </c>
      <c r="Q3">
        <v>0.42589941693397498</v>
      </c>
      <c r="R3">
        <v>0.42525841381115298</v>
      </c>
      <c r="S3">
        <v>0.42458667187995702</v>
      </c>
      <c r="T3">
        <v>0.42389044955607702</v>
      </c>
      <c r="U3">
        <v>0.42317116238376601</v>
      </c>
      <c r="V3">
        <v>0.42242654682375103</v>
      </c>
      <c r="W3">
        <v>0.42165069620997497</v>
      </c>
      <c r="X3">
        <v>0.420832751484358</v>
      </c>
      <c r="Y3">
        <v>0.41995505703041303</v>
      </c>
      <c r="Z3">
        <v>0.41899265407339398</v>
      </c>
      <c r="AA3">
        <v>0.41791784121721098</v>
      </c>
      <c r="AB3">
        <v>0.41671445297475501</v>
      </c>
      <c r="AC3">
        <v>0.41539973281567799</v>
      </c>
      <c r="AD3">
        <v>0.41403465059488298</v>
      </c>
      <c r="AE3">
        <v>0.4127006607957</v>
      </c>
      <c r="AF3">
        <v>0.411457095374749</v>
      </c>
      <c r="AG3">
        <v>0.41032016445080099</v>
      </c>
      <c r="AH3">
        <v>0.409274264371565</v>
      </c>
      <c r="AI3">
        <v>0.40829301238681598</v>
      </c>
      <c r="AJ3">
        <v>0.40735257037120798</v>
      </c>
      <c r="AK3">
        <v>0.406435911283691</v>
      </c>
      <c r="AL3">
        <v>0.40553245836447199</v>
      </c>
      <c r="AM3">
        <v>0.404636447070641</v>
      </c>
      <c r="AN3">
        <v>0.40374549079544297</v>
      </c>
      <c r="AO3">
        <v>0.40285979441985098</v>
      </c>
      <c r="AP3">
        <v>0.40198216701906703</v>
      </c>
      <c r="AQ3">
        <v>0.40111945631540902</v>
      </c>
      <c r="AR3">
        <v>0.40028479286593899</v>
      </c>
      <c r="AS3">
        <v>0.39949425780901598</v>
      </c>
      <c r="AT3">
        <v>0.398748645090166</v>
      </c>
      <c r="AU3">
        <v>0.39801980956323002</v>
      </c>
      <c r="AV3">
        <v>0.39727674434351301</v>
      </c>
      <c r="AW3">
        <v>0.396511967176086</v>
      </c>
      <c r="AX3">
        <v>0.39573311657223598</v>
      </c>
      <c r="AY3">
        <v>0.39494897385924499</v>
      </c>
      <c r="AZ3">
        <v>0.394165054526179</v>
      </c>
    </row>
    <row r="4" spans="1:52" x14ac:dyDescent="0.5">
      <c r="A4">
        <v>15.5</v>
      </c>
      <c r="B4">
        <v>0.43619399320258601</v>
      </c>
      <c r="C4">
        <v>0.43575743010026602</v>
      </c>
      <c r="D4">
        <v>0.43535681104157897</v>
      </c>
      <c r="E4">
        <v>0.43500169698854502</v>
      </c>
      <c r="F4">
        <v>0.43470659771178399</v>
      </c>
      <c r="G4">
        <v>0.43448999370701302</v>
      </c>
      <c r="H4">
        <v>0.43436920839459398</v>
      </c>
      <c r="I4">
        <v>0.43434891044723101</v>
      </c>
      <c r="J4">
        <v>0.43440583864781501</v>
      </c>
      <c r="K4">
        <v>0.434482148231292</v>
      </c>
      <c r="L4">
        <v>0.43450173021546801</v>
      </c>
      <c r="M4">
        <v>0.43440335754838799</v>
      </c>
      <c r="N4">
        <v>0.43416309505566197</v>
      </c>
      <c r="O4">
        <v>0.43379076849249498</v>
      </c>
      <c r="P4">
        <v>0.43331226426971298</v>
      </c>
      <c r="Q4">
        <v>0.43275445547834601</v>
      </c>
      <c r="R4">
        <v>0.43213828465173498</v>
      </c>
      <c r="S4">
        <v>0.43147757908689099</v>
      </c>
      <c r="T4">
        <v>0.43078012402841798</v>
      </c>
      <c r="U4">
        <v>0.43004897679770399</v>
      </c>
      <c r="V4">
        <v>0.429283272375514</v>
      </c>
      <c r="W4">
        <v>0.42847843282444797</v>
      </c>
      <c r="X4">
        <v>0.427626056599896</v>
      </c>
      <c r="Y4">
        <v>0.42671413821826398</v>
      </c>
      <c r="Z4">
        <v>0.42572877107218898</v>
      </c>
      <c r="AA4">
        <v>0.42465877716559802</v>
      </c>
      <c r="AB4">
        <v>0.42350362360948002</v>
      </c>
      <c r="AC4">
        <v>0.422281307897305</v>
      </c>
      <c r="AD4">
        <v>0.42102884383573402</v>
      </c>
      <c r="AE4">
        <v>0.41979073915325599</v>
      </c>
      <c r="AF4">
        <v>0.41860196262122701</v>
      </c>
      <c r="AG4">
        <v>0.417478015616773</v>
      </c>
      <c r="AH4">
        <v>0.41641682791627499</v>
      </c>
      <c r="AI4">
        <v>0.415406866122082</v>
      </c>
      <c r="AJ4">
        <v>0.41443453651468298</v>
      </c>
      <c r="AK4">
        <v>0.41348825422456997</v>
      </c>
      <c r="AL4">
        <v>0.41255978055863002</v>
      </c>
      <c r="AM4">
        <v>0.41164419659479601</v>
      </c>
      <c r="AN4">
        <v>0.41073951849774298</v>
      </c>
      <c r="AO4">
        <v>0.40984647765707599</v>
      </c>
      <c r="AP4">
        <v>0.408968589297384</v>
      </c>
      <c r="AQ4">
        <v>0.40811209352387601</v>
      </c>
      <c r="AR4">
        <v>0.40728449236992498</v>
      </c>
      <c r="AS4">
        <v>0.40649011577664002</v>
      </c>
      <c r="AT4">
        <v>0.405724104746223</v>
      </c>
      <c r="AU4">
        <v>0.40497157280930701</v>
      </c>
      <c r="AV4">
        <v>0.40421576380503299</v>
      </c>
      <c r="AW4">
        <v>0.40344705646189699</v>
      </c>
      <c r="AX4">
        <v>0.402664324042043</v>
      </c>
      <c r="AY4">
        <v>0.40187100933725201</v>
      </c>
      <c r="AZ4">
        <v>0.40107148184500602</v>
      </c>
    </row>
    <row r="5" spans="1:52" x14ac:dyDescent="0.5">
      <c r="A5">
        <v>15.75</v>
      </c>
      <c r="B5">
        <v>0.443213826456128</v>
      </c>
      <c r="C5">
        <v>0.442806180217796</v>
      </c>
      <c r="D5">
        <v>0.442438669501872</v>
      </c>
      <c r="E5">
        <v>0.44211682308459699</v>
      </c>
      <c r="F5">
        <v>0.44184648943645599</v>
      </c>
      <c r="G5">
        <v>0.44163193385419802</v>
      </c>
      <c r="H5">
        <v>0.44147271681251898</v>
      </c>
      <c r="I5">
        <v>0.441359953066149</v>
      </c>
      <c r="J5">
        <v>0.44127377297339898</v>
      </c>
      <c r="K5">
        <v>0.44118448484233203</v>
      </c>
      <c r="L5">
        <v>0.44105854090468799</v>
      </c>
      <c r="M5">
        <v>0.44086705033051199</v>
      </c>
      <c r="N5">
        <v>0.44059229383229598</v>
      </c>
      <c r="O5">
        <v>0.44022916979369597</v>
      </c>
      <c r="P5">
        <v>0.43978217561942201</v>
      </c>
      <c r="Q5">
        <v>0.43926072224214102</v>
      </c>
      <c r="R5">
        <v>0.43867515275021102</v>
      </c>
      <c r="S5">
        <v>0.43803432985548701</v>
      </c>
      <c r="T5">
        <v>0.43734458104462098</v>
      </c>
      <c r="U5">
        <v>0.43660946542493501</v>
      </c>
      <c r="V5">
        <v>0.43582993895230199</v>
      </c>
      <c r="W5">
        <v>0.43500473224188402</v>
      </c>
      <c r="X5">
        <v>0.43413097318462801</v>
      </c>
      <c r="Y5">
        <v>0.43320523241097297</v>
      </c>
      <c r="Z5">
        <v>0.43222518029795498</v>
      </c>
      <c r="AA5">
        <v>0.43119180872382301</v>
      </c>
      <c r="AB5">
        <v>0.43011162847913498</v>
      </c>
      <c r="AC5">
        <v>0.42899765040028798</v>
      </c>
      <c r="AD5">
        <v>0.42786797410114902</v>
      </c>
      <c r="AE5">
        <v>0.42674197886373999</v>
      </c>
      <c r="AF5">
        <v>0.42563579464191997</v>
      </c>
      <c r="AG5">
        <v>0.42455931478004799</v>
      </c>
      <c r="AH5">
        <v>0.42351584556667199</v>
      </c>
      <c r="AI5">
        <v>0.42250379271362898</v>
      </c>
      <c r="AJ5">
        <v>0.42151902370452898</v>
      </c>
      <c r="AK5">
        <v>0.42055686747216697</v>
      </c>
      <c r="AL5">
        <v>0.41961338418876198</v>
      </c>
      <c r="AM5">
        <v>0.418685990884892</v>
      </c>
      <c r="AN5">
        <v>0.41777366220832401</v>
      </c>
      <c r="AO5">
        <v>0.41687686040816402</v>
      </c>
      <c r="AP5">
        <v>0.415997209848469</v>
      </c>
      <c r="AQ5">
        <v>0.41513681512212602</v>
      </c>
      <c r="AR5">
        <v>0.41429714580564603</v>
      </c>
      <c r="AS5">
        <v>0.41347769555304098</v>
      </c>
      <c r="AT5">
        <v>0.41267507864477698</v>
      </c>
      <c r="AU5">
        <v>0.41188334774373497</v>
      </c>
      <c r="AV5">
        <v>0.411095625313114</v>
      </c>
      <c r="AW5">
        <v>0.41030611743516399</v>
      </c>
      <c r="AX5">
        <v>0.40951135955279999</v>
      </c>
      <c r="AY5">
        <v>0.408710319390784</v>
      </c>
      <c r="AZ5">
        <v>0.40790378973710401</v>
      </c>
    </row>
    <row r="6" spans="1:52" x14ac:dyDescent="0.5">
      <c r="A6">
        <v>16</v>
      </c>
      <c r="B6">
        <v>0.45014783496514399</v>
      </c>
      <c r="C6">
        <v>0.449757301186407</v>
      </c>
      <c r="D6">
        <v>0.44940038722577802</v>
      </c>
      <c r="E6">
        <v>0.44907773607380302</v>
      </c>
      <c r="F6">
        <v>0.44878883147927601</v>
      </c>
      <c r="G6">
        <v>0.44853112608798301</v>
      </c>
      <c r="H6">
        <v>0.44829913757419398</v>
      </c>
      <c r="I6">
        <v>0.44808382738196201</v>
      </c>
      <c r="J6">
        <v>0.447872654247358</v>
      </c>
      <c r="K6">
        <v>0.44765057384578599</v>
      </c>
      <c r="L6">
        <v>0.44740189861921897</v>
      </c>
      <c r="M6">
        <v>0.44711249745898801</v>
      </c>
      <c r="N6">
        <v>0.44677159961893498</v>
      </c>
      <c r="O6">
        <v>0.44637264901988799</v>
      </c>
      <c r="P6">
        <v>0.44591310788949401</v>
      </c>
      <c r="Q6">
        <v>0.44539352074581501</v>
      </c>
      <c r="R6">
        <v>0.44481630674013201</v>
      </c>
      <c r="S6">
        <v>0.44418466342220603</v>
      </c>
      <c r="T6">
        <v>0.44350178212527702</v>
      </c>
      <c r="U6">
        <v>0.44277042020962298</v>
      </c>
      <c r="V6">
        <v>0.44199279425003002</v>
      </c>
      <c r="W6">
        <v>0.44117073648538702</v>
      </c>
      <c r="X6">
        <v>0.44030605889830099</v>
      </c>
      <c r="Y6">
        <v>0.43940106305649002</v>
      </c>
      <c r="Z6">
        <v>0.43845910158613</v>
      </c>
      <c r="AA6">
        <v>0.437485043572444</v>
      </c>
      <c r="AB6">
        <v>0.43648545537282102</v>
      </c>
      <c r="AC6">
        <v>0.43546833557463599</v>
      </c>
      <c r="AD6">
        <v>0.43444237542853797</v>
      </c>
      <c r="AE6">
        <v>0.433415918951712</v>
      </c>
      <c r="AF6">
        <v>0.43239595444409601</v>
      </c>
      <c r="AG6">
        <v>0.43138746662531402</v>
      </c>
      <c r="AH6">
        <v>0.430393309810578</v>
      </c>
      <c r="AI6">
        <v>0.42941454148867098</v>
      </c>
      <c r="AJ6">
        <v>0.42845101341707598</v>
      </c>
      <c r="AK6">
        <v>0.42750200098512198</v>
      </c>
      <c r="AL6">
        <v>0.426566719329662</v>
      </c>
      <c r="AM6">
        <v>0.42564465836797599</v>
      </c>
      <c r="AN6">
        <v>0.42473572596935899</v>
      </c>
      <c r="AO6">
        <v>0.42384021273345202</v>
      </c>
      <c r="AP6">
        <v>0.422958599680827</v>
      </c>
      <c r="AQ6">
        <v>0.42209124361280798</v>
      </c>
      <c r="AR6">
        <v>0.42123800735407002</v>
      </c>
      <c r="AS6">
        <v>0.42039794549385501</v>
      </c>
      <c r="AT6">
        <v>0.419569176721036</v>
      </c>
      <c r="AU6">
        <v>0.41874903181737799</v>
      </c>
      <c r="AV6">
        <v>0.41793445906533</v>
      </c>
      <c r="AW6">
        <v>0.417122553688208</v>
      </c>
      <c r="AX6">
        <v>0.41631103322292001</v>
      </c>
      <c r="AY6">
        <v>0.41549853299629902</v>
      </c>
      <c r="AZ6">
        <v>0.41468469779476902</v>
      </c>
    </row>
    <row r="7" spans="1:52" x14ac:dyDescent="0.5">
      <c r="A7">
        <v>16.25</v>
      </c>
      <c r="B7">
        <v>0.45684241128889402</v>
      </c>
      <c r="C7">
        <v>0.45644122022975198</v>
      </c>
      <c r="D7">
        <v>0.45606284467206498</v>
      </c>
      <c r="E7">
        <v>0.45570534531757401</v>
      </c>
      <c r="F7">
        <v>0.45536582431431899</v>
      </c>
      <c r="G7">
        <v>0.455040209877216</v>
      </c>
      <c r="H7">
        <v>0.454723130058791</v>
      </c>
      <c r="I7">
        <v>0.45440794534858497</v>
      </c>
      <c r="J7">
        <v>0.45408699092635701</v>
      </c>
      <c r="K7">
        <v>0.45375203171022599</v>
      </c>
      <c r="L7">
        <v>0.45339486873707102</v>
      </c>
      <c r="M7">
        <v>0.45300798045840301</v>
      </c>
      <c r="N7">
        <v>0.45258506517304398</v>
      </c>
      <c r="O7">
        <v>0.45212138200309099</v>
      </c>
      <c r="P7">
        <v>0.45161385305488499</v>
      </c>
      <c r="Q7">
        <v>0.451060958062242</v>
      </c>
      <c r="R7">
        <v>0.45046249766049601</v>
      </c>
      <c r="S7">
        <v>0.44981931218857302</v>
      </c>
      <c r="T7">
        <v>0.44913302625270402</v>
      </c>
      <c r="U7">
        <v>0.44840585957629397</v>
      </c>
      <c r="V7">
        <v>0.44764051456495901</v>
      </c>
      <c r="W7">
        <v>0.44684012741745799</v>
      </c>
      <c r="X7">
        <v>0.44600825444787701</v>
      </c>
      <c r="Y7">
        <v>0.44514885831849899</v>
      </c>
      <c r="Z7">
        <v>0.44426625999715302</v>
      </c>
      <c r="AA7">
        <v>0.44336503165165603</v>
      </c>
      <c r="AB7">
        <v>0.44244982318071402</v>
      </c>
      <c r="AC7">
        <v>0.44152513774315499</v>
      </c>
      <c r="AD7">
        <v>0.44059509298789101</v>
      </c>
      <c r="AE7">
        <v>0.43966321640032502</v>
      </c>
      <c r="AF7">
        <v>0.43873231911266602</v>
      </c>
      <c r="AG7">
        <v>0.43780447295392499</v>
      </c>
      <c r="AH7">
        <v>0.43688108796044001</v>
      </c>
      <c r="AI7">
        <v>0.43596306293252202</v>
      </c>
      <c r="AJ7">
        <v>0.43505096823959499</v>
      </c>
      <c r="AK7">
        <v>0.43414521990946597</v>
      </c>
      <c r="AL7">
        <v>0.43324621345369102</v>
      </c>
      <c r="AM7">
        <v>0.432354399031597</v>
      </c>
      <c r="AN7">
        <v>0.431470292069904</v>
      </c>
      <c r="AO7">
        <v>0.43059442394904401</v>
      </c>
      <c r="AP7">
        <v>0.42972724649684002</v>
      </c>
      <c r="AQ7">
        <v>0.42886901268122002</v>
      </c>
      <c r="AR7">
        <v>0.42801966328520602</v>
      </c>
      <c r="AS7">
        <v>0.427178752453586</v>
      </c>
      <c r="AT7">
        <v>0.42634543997115798</v>
      </c>
      <c r="AU7">
        <v>0.42551856330358101</v>
      </c>
      <c r="AV7">
        <v>0.42469678112322301</v>
      </c>
      <c r="AW7">
        <v>0.42387876002944103</v>
      </c>
      <c r="AX7">
        <v>0.42306336580224302</v>
      </c>
      <c r="AY7">
        <v>0.42224982358082502</v>
      </c>
      <c r="AZ7">
        <v>0.42143782484055597</v>
      </c>
    </row>
    <row r="8" spans="1:52" x14ac:dyDescent="0.5">
      <c r="A8">
        <v>16.5</v>
      </c>
      <c r="B8">
        <v>0.46322064542095898</v>
      </c>
      <c r="C8">
        <v>0.462777769496659</v>
      </c>
      <c r="D8">
        <v>0.46234684145641602</v>
      </c>
      <c r="E8">
        <v>0.46192526998806599</v>
      </c>
      <c r="F8">
        <v>0.46150987750587402</v>
      </c>
      <c r="G8">
        <v>0.46109691949293702</v>
      </c>
      <c r="H8">
        <v>0.460682155692202</v>
      </c>
      <c r="I8">
        <v>0.46026098024933398</v>
      </c>
      <c r="J8">
        <v>0.45982860870465803</v>
      </c>
      <c r="K8">
        <v>0.459380308068776</v>
      </c>
      <c r="L8">
        <v>0.45891164556096398</v>
      </c>
      <c r="M8">
        <v>0.45841872577859</v>
      </c>
      <c r="N8">
        <v>0.45789838752662099</v>
      </c>
      <c r="O8">
        <v>0.45734833992679902</v>
      </c>
      <c r="P8">
        <v>0.45676722968529598</v>
      </c>
      <c r="Q8">
        <v>0.45615464331661498</v>
      </c>
      <c r="R8">
        <v>0.455511056084276</v>
      </c>
      <c r="S8">
        <v>0.45483774213425998</v>
      </c>
      <c r="T8">
        <v>0.45413665837522399</v>
      </c>
      <c r="U8">
        <v>0.45341031051783298</v>
      </c>
      <c r="V8">
        <v>0.45266160593469301</v>
      </c>
      <c r="W8">
        <v>0.45189369621355202</v>
      </c>
      <c r="X8">
        <v>0.45110981317489701</v>
      </c>
      <c r="Y8">
        <v>0.450313105117914</v>
      </c>
      <c r="Z8">
        <v>0.44950648375036401</v>
      </c>
      <c r="AA8">
        <v>0.44869249496607899</v>
      </c>
      <c r="AB8">
        <v>0.447873226951231</v>
      </c>
      <c r="AC8">
        <v>0.44705026633449202</v>
      </c>
      <c r="AD8">
        <v>0.44622470747876902</v>
      </c>
      <c r="AE8">
        <v>0.44539721258867199</v>
      </c>
      <c r="AF8">
        <v>0.44456811268104302</v>
      </c>
      <c r="AG8">
        <v>0.44373753351496298</v>
      </c>
      <c r="AH8">
        <v>0.44290552735925798</v>
      </c>
      <c r="AI8">
        <v>0.44207219181927898</v>
      </c>
      <c r="AJ8">
        <v>0.441237760458079</v>
      </c>
      <c r="AK8">
        <v>0.44040265555087899</v>
      </c>
      <c r="AL8">
        <v>0.439567499598217</v>
      </c>
      <c r="AM8">
        <v>0.43873308796436999</v>
      </c>
      <c r="AN8">
        <v>0.437900329518988</v>
      </c>
      <c r="AO8">
        <v>0.43707016533515802</v>
      </c>
      <c r="AP8">
        <v>0.43624347750924097</v>
      </c>
      <c r="AQ8">
        <v>0.43542100114332599</v>
      </c>
      <c r="AR8">
        <v>0.434603252315584</v>
      </c>
      <c r="AS8">
        <v>0.43379048295087502</v>
      </c>
      <c r="AT8">
        <v>0.43298266969747901</v>
      </c>
      <c r="AU8">
        <v>0.4321795384714</v>
      </c>
      <c r="AV8">
        <v>0.43138062026253798</v>
      </c>
      <c r="AW8">
        <v>0.430585328589566</v>
      </c>
      <c r="AX8">
        <v>0.42979304600037299</v>
      </c>
      <c r="AY8">
        <v>0.42900320688350702</v>
      </c>
      <c r="AZ8">
        <v>0.42821536625821899</v>
      </c>
    </row>
    <row r="9" spans="1:52" x14ac:dyDescent="0.5">
      <c r="A9">
        <v>16.75</v>
      </c>
      <c r="B9">
        <v>0.469390637455319</v>
      </c>
      <c r="C9">
        <v>0.46887797204272402</v>
      </c>
      <c r="D9">
        <v>0.46836779230082298</v>
      </c>
      <c r="E9">
        <v>0.46785793423433403</v>
      </c>
      <c r="F9">
        <v>0.46734588062238602</v>
      </c>
      <c r="G9">
        <v>0.466828861210907</v>
      </c>
      <c r="H9">
        <v>0.46630398179994798</v>
      </c>
      <c r="I9">
        <v>0.46576837512966202</v>
      </c>
      <c r="J9">
        <v>0.46521936330788</v>
      </c>
      <c r="K9">
        <v>0.464654618987834</v>
      </c>
      <c r="L9">
        <v>0.46407231129320498</v>
      </c>
      <c r="M9">
        <v>0.46347122327623202</v>
      </c>
      <c r="N9">
        <v>0.46285083004417898</v>
      </c>
      <c r="O9">
        <v>0.46221133036839102</v>
      </c>
      <c r="P9">
        <v>0.46155362903088798</v>
      </c>
      <c r="Q9">
        <v>0.46087927127192901</v>
      </c>
      <c r="R9">
        <v>0.46019033430960199</v>
      </c>
      <c r="S9">
        <v>0.45948928390916</v>
      </c>
      <c r="T9">
        <v>0.45877880647841301</v>
      </c>
      <c r="U9">
        <v>0.458061629165811</v>
      </c>
      <c r="V9">
        <v>0.45734034172186799</v>
      </c>
      <c r="W9">
        <v>0.45661723406119298</v>
      </c>
      <c r="X9">
        <v>0.45589416219207202</v>
      </c>
      <c r="Y9">
        <v>0.45517245244472199</v>
      </c>
      <c r="Z9">
        <v>0.45445285008091102</v>
      </c>
      <c r="AA9">
        <v>0.45373551413513402</v>
      </c>
      <c r="AB9">
        <v>0.45302005671804402</v>
      </c>
      <c r="AC9">
        <v>0.45230562205068398</v>
      </c>
      <c r="AD9">
        <v>0.451590998591478</v>
      </c>
      <c r="AE9">
        <v>0.450874756247926</v>
      </c>
      <c r="AF9">
        <v>0.45015539930452902</v>
      </c>
      <c r="AG9">
        <v>0.44943152403937903</v>
      </c>
      <c r="AH9">
        <v>0.44870196821093</v>
      </c>
      <c r="AI9">
        <v>0.44796593835478998</v>
      </c>
      <c r="AJ9">
        <v>0.447223101078287</v>
      </c>
      <c r="AK9">
        <v>0.44647362703783</v>
      </c>
      <c r="AL9">
        <v>0.44571818115282102</v>
      </c>
      <c r="AM9">
        <v>0.44495785926122999</v>
      </c>
      <c r="AN9">
        <v>0.44419407858945498</v>
      </c>
      <c r="AO9">
        <v>0.443428435618408</v>
      </c>
      <c r="AP9">
        <v>0.442662549023362</v>
      </c>
      <c r="AQ9">
        <v>0.44189790665016598</v>
      </c>
      <c r="AR9">
        <v>0.44113573388787902</v>
      </c>
      <c r="AS9">
        <v>0.44037689675090302</v>
      </c>
      <c r="AT9">
        <v>0.43962184733099702</v>
      </c>
      <c r="AU9">
        <v>0.43887061309782099</v>
      </c>
      <c r="AV9">
        <v>0.43812282592343799</v>
      </c>
      <c r="AW9">
        <v>0.43737778257520099</v>
      </c>
      <c r="AX9">
        <v>0.436634526231513</v>
      </c>
      <c r="AY9">
        <v>0.43589193828725098</v>
      </c>
      <c r="AZ9">
        <v>0.43514883087288803</v>
      </c>
    </row>
    <row r="10" spans="1:52" x14ac:dyDescent="0.5">
      <c r="A10">
        <v>17</v>
      </c>
      <c r="B10">
        <v>0.47566004755451802</v>
      </c>
      <c r="C10">
        <v>0.47506104872413601</v>
      </c>
      <c r="D10">
        <v>0.47445705160609902</v>
      </c>
      <c r="E10">
        <v>0.47384719837632</v>
      </c>
      <c r="F10">
        <v>0.47323048675976598</v>
      </c>
      <c r="G10">
        <v>0.47260587290103601</v>
      </c>
      <c r="H10">
        <v>0.471972390472083</v>
      </c>
      <c r="I10">
        <v>0.47132927393797502</v>
      </c>
      <c r="J10">
        <v>0.47067607327230099</v>
      </c>
      <c r="K10">
        <v>0.47001274806910998</v>
      </c>
      <c r="L10">
        <v>0.46933973077372498</v>
      </c>
      <c r="M10">
        <v>0.46865795147655498</v>
      </c>
      <c r="N10">
        <v>0.46796882016111402</v>
      </c>
      <c r="O10">
        <v>0.46727416616933498</v>
      </c>
      <c r="P10">
        <v>0.46657613872006498</v>
      </c>
      <c r="Q10">
        <v>0.46587707633514402</v>
      </c>
      <c r="R10">
        <v>0.465179356603729</v>
      </c>
      <c r="S10">
        <v>0.464485240298874</v>
      </c>
      <c r="T10">
        <v>0.463796724820488</v>
      </c>
      <c r="U10">
        <v>0.46311542079072698</v>
      </c>
      <c r="V10">
        <v>0.46244246212454898</v>
      </c>
      <c r="W10">
        <v>0.46177845498099201</v>
      </c>
      <c r="X10">
        <v>0.46112346523584102</v>
      </c>
      <c r="Y10">
        <v>0.46047703904438803</v>
      </c>
      <c r="Z10">
        <v>0.45983824795420303</v>
      </c>
      <c r="AA10">
        <v>0.45920574942917602</v>
      </c>
      <c r="AB10">
        <v>0.45857785554841402</v>
      </c>
      <c r="AC10">
        <v>0.45795260636558999</v>
      </c>
      <c r="AD10">
        <v>0.457327848828326</v>
      </c>
      <c r="AE10">
        <v>0.45670132592062901</v>
      </c>
      <c r="AF10">
        <v>0.45607078245027799</v>
      </c>
      <c r="AG10">
        <v>0.45543409250029798</v>
      </c>
      <c r="AH10">
        <v>0.454789408320044</v>
      </c>
      <c r="AI10">
        <v>0.45413532164129</v>
      </c>
      <c r="AJ10">
        <v>0.45347101777436599</v>
      </c>
      <c r="AK10">
        <v>0.45279639366895802</v>
      </c>
      <c r="AL10">
        <v>0.452112107787843</v>
      </c>
      <c r="AM10">
        <v>0.45141953586033501</v>
      </c>
      <c r="AN10">
        <v>0.45072062323433199</v>
      </c>
      <c r="AO10">
        <v>0.45001764805962202</v>
      </c>
      <c r="AP10">
        <v>0.44931293239100401</v>
      </c>
      <c r="AQ10">
        <v>0.44860855204417399</v>
      </c>
      <c r="AR10">
        <v>0.44790609540070903</v>
      </c>
      <c r="AS10">
        <v>0.44720650694900199</v>
      </c>
      <c r="AT10">
        <v>0.44651002915663501</v>
      </c>
      <c r="AU10">
        <v>0.44581623441492801</v>
      </c>
      <c r="AV10">
        <v>0.445124123710467</v>
      </c>
      <c r="AW10">
        <v>0.44443226291455101</v>
      </c>
      <c r="AX10">
        <v>0.44373892994459502</v>
      </c>
      <c r="AY10">
        <v>0.44304225325415503</v>
      </c>
      <c r="AZ10">
        <v>0.44234033063829797</v>
      </c>
    </row>
    <row r="11" spans="1:52" x14ac:dyDescent="0.5">
      <c r="A11">
        <v>17.25</v>
      </c>
      <c r="B11">
        <v>0.48226930276081398</v>
      </c>
      <c r="C11">
        <v>0.48158909125829003</v>
      </c>
      <c r="D11">
        <v>0.48089742871140001</v>
      </c>
      <c r="E11">
        <v>0.48019567541110098</v>
      </c>
      <c r="F11">
        <v>0.47948539215319103</v>
      </c>
      <c r="G11">
        <v>0.47876831417972698</v>
      </c>
      <c r="H11">
        <v>0.47804632115680201</v>
      </c>
      <c r="I11">
        <v>0.47732140314552501</v>
      </c>
      <c r="J11">
        <v>0.476595622539498</v>
      </c>
      <c r="K11">
        <v>0.47587107201156797</v>
      </c>
      <c r="L11">
        <v>0.47514982844760401</v>
      </c>
      <c r="M11">
        <v>0.47443390273358799</v>
      </c>
      <c r="N11">
        <v>0.47372518527125501</v>
      </c>
      <c r="O11">
        <v>0.47302538758339502</v>
      </c>
      <c r="P11">
        <v>0.47233598160030499</v>
      </c>
      <c r="Q11">
        <v>0.47165814012252499</v>
      </c>
      <c r="R11">
        <v>0.47099268389901999</v>
      </c>
      <c r="S11">
        <v>0.47034004245503902</v>
      </c>
      <c r="T11">
        <v>0.46970023552182899</v>
      </c>
      <c r="U11">
        <v>0.46907287974463902</v>
      </c>
      <c r="V11">
        <v>0.468457221396544</v>
      </c>
      <c r="W11">
        <v>0.46785219102021702</v>
      </c>
      <c r="X11">
        <v>0.46725647165782902</v>
      </c>
      <c r="Y11">
        <v>0.46666856984607902</v>
      </c>
      <c r="Z11">
        <v>0.46608687851424102</v>
      </c>
      <c r="AA11">
        <v>0.46550972329676898</v>
      </c>
      <c r="AB11">
        <v>0.46493538800564499</v>
      </c>
      <c r="AC11">
        <v>0.46436212033795199</v>
      </c>
      <c r="AD11">
        <v>0.46378812460125102</v>
      </c>
      <c r="AE11">
        <v>0.46321155372061001</v>
      </c>
      <c r="AF11">
        <v>0.46263051740391598</v>
      </c>
      <c r="AG11">
        <v>0.46204312595204</v>
      </c>
      <c r="AH11">
        <v>0.46144758774149902</v>
      </c>
      <c r="AI11">
        <v>0.46084236975814202</v>
      </c>
      <c r="AJ11">
        <v>0.46022641175150197</v>
      </c>
      <c r="AK11">
        <v>0.459599355991342</v>
      </c>
      <c r="AL11">
        <v>0.45896172437392802</v>
      </c>
      <c r="AM11">
        <v>0.45831496023681001</v>
      </c>
      <c r="AN11">
        <v>0.45766127337791901</v>
      </c>
      <c r="AO11">
        <v>0.45700328855688599</v>
      </c>
      <c r="AP11">
        <v>0.45634357676965498</v>
      </c>
      <c r="AQ11">
        <v>0.45568420082458699</v>
      </c>
      <c r="AR11">
        <v>0.45502639919251298</v>
      </c>
      <c r="AS11">
        <v>0.45437047036720102</v>
      </c>
      <c r="AT11">
        <v>0.453715843026891</v>
      </c>
      <c r="AU11">
        <v>0.45306126531179702</v>
      </c>
      <c r="AV11">
        <v>0.45240503476884703</v>
      </c>
      <c r="AW11">
        <v>0.45174520881057501</v>
      </c>
      <c r="AX11">
        <v>0.45107976441194197</v>
      </c>
      <c r="AY11">
        <v>0.45040670055931398</v>
      </c>
      <c r="AZ11">
        <v>0.449724092037528</v>
      </c>
    </row>
    <row r="12" spans="1:52" x14ac:dyDescent="0.5">
      <c r="A12">
        <v>17.5</v>
      </c>
      <c r="B12">
        <v>0.48919955295805201</v>
      </c>
      <c r="C12">
        <v>0.48846166361145499</v>
      </c>
      <c r="D12">
        <v>0.48770585812490702</v>
      </c>
      <c r="E12">
        <v>0.48693614820559</v>
      </c>
      <c r="F12">
        <v>0.48615729764502702</v>
      </c>
      <c r="G12">
        <v>0.485374493178719</v>
      </c>
      <c r="H12">
        <v>0.48459297417999397</v>
      </c>
      <c r="I12">
        <v>0.483817677333723</v>
      </c>
      <c r="J12">
        <v>0.48305294510664198</v>
      </c>
      <c r="K12">
        <v>0.48230232867534101</v>
      </c>
      <c r="L12">
        <v>0.48156849360067999</v>
      </c>
      <c r="M12">
        <v>0.480853216724487</v>
      </c>
      <c r="N12">
        <v>0.48015744986000303</v>
      </c>
      <c r="O12">
        <v>0.47948142204811001</v>
      </c>
      <c r="P12">
        <v>0.47882475526860202</v>
      </c>
      <c r="Q12">
        <v>0.47818657632014999</v>
      </c>
      <c r="R12">
        <v>0.47756561700691003</v>
      </c>
      <c r="S12">
        <v>0.47696030274280499</v>
      </c>
      <c r="T12">
        <v>0.47636883420326098</v>
      </c>
      <c r="U12">
        <v>0.47578926700953</v>
      </c>
      <c r="V12">
        <v>0.47521959146960302</v>
      </c>
      <c r="W12">
        <v>0.474657810124055</v>
      </c>
      <c r="X12">
        <v>0.47410200740388297</v>
      </c>
      <c r="Y12">
        <v>0.47355040435795498</v>
      </c>
      <c r="Z12">
        <v>0.47300139216901899</v>
      </c>
      <c r="AA12">
        <v>0.47245354034060899</v>
      </c>
      <c r="AB12">
        <v>0.471905578368574</v>
      </c>
      <c r="AC12">
        <v>0.47135635317226099</v>
      </c>
      <c r="AD12">
        <v>0.470804768435508</v>
      </c>
      <c r="AE12">
        <v>0.47024971611982602</v>
      </c>
      <c r="AF12">
        <v>0.46969001486914003</v>
      </c>
      <c r="AG12">
        <v>0.46912437540934199</v>
      </c>
      <c r="AH12">
        <v>0.46855141928973998</v>
      </c>
      <c r="AI12">
        <v>0.46796978110250897</v>
      </c>
      <c r="AJ12">
        <v>0.46737831646167299</v>
      </c>
      <c r="AK12">
        <v>0.46677640471263299</v>
      </c>
      <c r="AL12">
        <v>0.466164269851845</v>
      </c>
      <c r="AM12">
        <v>0.46554316933749301</v>
      </c>
      <c r="AN12">
        <v>0.46491528513541303</v>
      </c>
      <c r="AO12">
        <v>0.46428325980789498</v>
      </c>
      <c r="AP12">
        <v>0.46364952120973002</v>
      </c>
      <c r="AQ12">
        <v>0.46301568045354802</v>
      </c>
      <c r="AR12">
        <v>0.46238223925807898</v>
      </c>
      <c r="AS12">
        <v>0.46174865033870099</v>
      </c>
      <c r="AT12">
        <v>0.46111360402728802</v>
      </c>
      <c r="AU12">
        <v>0.460475369090523</v>
      </c>
      <c r="AV12">
        <v>0.45983206984770703</v>
      </c>
      <c r="AW12">
        <v>0.45918185808373202</v>
      </c>
      <c r="AX12">
        <v>0.458522988912208</v>
      </c>
      <c r="AY12">
        <v>0.457853828419366</v>
      </c>
      <c r="AZ12">
        <v>0.45717282021581301</v>
      </c>
    </row>
    <row r="13" spans="1:52" x14ac:dyDescent="0.5">
      <c r="A13">
        <v>17.75</v>
      </c>
      <c r="B13">
        <v>0.49630366755053101</v>
      </c>
      <c r="C13">
        <v>0.495535736254754</v>
      </c>
      <c r="D13">
        <v>0.49474412683014002</v>
      </c>
      <c r="E13">
        <v>0.49393520652022899</v>
      </c>
      <c r="F13">
        <v>0.49311672100327097</v>
      </c>
      <c r="G13">
        <v>0.49229705499239101</v>
      </c>
      <c r="H13">
        <v>0.49148440842815</v>
      </c>
      <c r="I13">
        <v>0.490686050732972</v>
      </c>
      <c r="J13">
        <v>0.48990778304280702</v>
      </c>
      <c r="K13">
        <v>0.48915367088934403</v>
      </c>
      <c r="L13">
        <v>0.48842603686574099</v>
      </c>
      <c r="M13">
        <v>0.487725649069219</v>
      </c>
      <c r="N13">
        <v>0.48705201863355302</v>
      </c>
      <c r="O13">
        <v>0.48640372505038998</v>
      </c>
      <c r="P13">
        <v>0.48577871077825302</v>
      </c>
      <c r="Q13">
        <v>0.48517451570478498</v>
      </c>
      <c r="R13">
        <v>0.48458844880487101</v>
      </c>
      <c r="S13">
        <v>0.48401771288935402</v>
      </c>
      <c r="T13">
        <v>0.48345950489855899</v>
      </c>
      <c r="U13">
        <v>0.48291110838279</v>
      </c>
      <c r="V13">
        <v>0.48236998146625598</v>
      </c>
      <c r="W13">
        <v>0.48183383158489101</v>
      </c>
      <c r="X13">
        <v>0.48130066504764002</v>
      </c>
      <c r="Y13">
        <v>0.480768805512435</v>
      </c>
      <c r="Z13">
        <v>0.48023688444470097</v>
      </c>
      <c r="AA13">
        <v>0.47970381080670299</v>
      </c>
      <c r="AB13">
        <v>0.479168724162646</v>
      </c>
      <c r="AC13">
        <v>0.47863093119924399</v>
      </c>
      <c r="AD13">
        <v>0.47808982811376899</v>
      </c>
      <c r="AE13">
        <v>0.477544817092242</v>
      </c>
      <c r="AF13">
        <v>0.47699522592653898</v>
      </c>
      <c r="AG13">
        <v>0.476440238904422</v>
      </c>
      <c r="AH13">
        <v>0.47587885369108801</v>
      </c>
      <c r="AI13">
        <v>0.47530989554659803</v>
      </c>
      <c r="AJ13">
        <v>0.47473213913265799</v>
      </c>
      <c r="AK13">
        <v>0.47414458617351102</v>
      </c>
      <c r="AL13">
        <v>0.47354688421832303</v>
      </c>
      <c r="AM13">
        <v>0.47293972735672901</v>
      </c>
      <c r="AN13">
        <v>0.47232494118380602</v>
      </c>
      <c r="AO13">
        <v>0.47170502897967198</v>
      </c>
      <c r="AP13">
        <v>0.471082320674445</v>
      </c>
      <c r="AQ13">
        <v>0.47045820362674901</v>
      </c>
      <c r="AR13">
        <v>0.46983283395404701</v>
      </c>
      <c r="AS13">
        <v>0.46920533385616597</v>
      </c>
      <c r="AT13">
        <v>0.46857420673828099</v>
      </c>
      <c r="AU13">
        <v>0.46793771789487698</v>
      </c>
      <c r="AV13">
        <v>0.46729413672120401</v>
      </c>
      <c r="AW13">
        <v>0.46664184832313099</v>
      </c>
      <c r="AX13">
        <v>0.46597937921615601</v>
      </c>
      <c r="AY13">
        <v>0.46530537456472998</v>
      </c>
      <c r="AZ13">
        <v>0.464618545458723</v>
      </c>
    </row>
    <row r="14" spans="1:52" x14ac:dyDescent="0.5">
      <c r="A14">
        <v>18</v>
      </c>
      <c r="B14">
        <v>0.503463924165514</v>
      </c>
      <c r="C14">
        <v>0.50268788966358302</v>
      </c>
      <c r="D14">
        <v>0.50188441659525496</v>
      </c>
      <c r="E14">
        <v>0.50106138644670895</v>
      </c>
      <c r="F14">
        <v>0.50022857110377905</v>
      </c>
      <c r="G14">
        <v>0.49939654540161899</v>
      </c>
      <c r="H14">
        <v>0.49857545975436202</v>
      </c>
      <c r="I14">
        <v>0.49777395146428799</v>
      </c>
      <c r="J14">
        <v>0.496998416895368</v>
      </c>
      <c r="K14">
        <v>0.49625274066678299</v>
      </c>
      <c r="L14">
        <v>0.49553844276674403</v>
      </c>
      <c r="M14">
        <v>0.49485511237913798</v>
      </c>
      <c r="N14">
        <v>0.494200967576641</v>
      </c>
      <c r="O14">
        <v>0.49357340063092597</v>
      </c>
      <c r="P14">
        <v>0.492969414036531</v>
      </c>
      <c r="Q14">
        <v>0.492385902089502</v>
      </c>
      <c r="R14">
        <v>0.49181977959189699</v>
      </c>
      <c r="S14">
        <v>0.49126800300592</v>
      </c>
      <c r="T14">
        <v>0.49072756289288499</v>
      </c>
      <c r="U14">
        <v>0.490195526910149</v>
      </c>
      <c r="V14">
        <v>0.48966916221982199</v>
      </c>
      <c r="W14">
        <v>0.489146090703037</v>
      </c>
      <c r="X14">
        <v>0.48862439328104401</v>
      </c>
      <c r="Y14">
        <v>0.48810261273533501</v>
      </c>
      <c r="Z14">
        <v>0.48757966955764098</v>
      </c>
      <c r="AA14">
        <v>0.487054748970984</v>
      </c>
      <c r="AB14">
        <v>0.486527227249477</v>
      </c>
      <c r="AC14">
        <v>0.48599662959173601</v>
      </c>
      <c r="AD14">
        <v>0.48546255398674698</v>
      </c>
      <c r="AE14">
        <v>0.48492461509746299</v>
      </c>
      <c r="AF14">
        <v>0.48438239977395697</v>
      </c>
      <c r="AG14">
        <v>0.48383540057697499</v>
      </c>
      <c r="AH14">
        <v>0.48328292599264899</v>
      </c>
      <c r="AI14">
        <v>0.48272400957613498</v>
      </c>
      <c r="AJ14">
        <v>0.48215737364295802</v>
      </c>
      <c r="AK14">
        <v>0.48158154481408499</v>
      </c>
      <c r="AL14">
        <v>0.480995223024973</v>
      </c>
      <c r="AM14">
        <v>0.48039788008753997</v>
      </c>
      <c r="AN14">
        <v>0.47979028427449999</v>
      </c>
      <c r="AO14">
        <v>0.47917446914411899</v>
      </c>
      <c r="AP14">
        <v>0.47855297585990803</v>
      </c>
      <c r="AQ14">
        <v>0.47792782841972897</v>
      </c>
      <c r="AR14">
        <v>0.47729989935012801</v>
      </c>
      <c r="AS14">
        <v>0.47666888472784902</v>
      </c>
      <c r="AT14">
        <v>0.47603364471773002</v>
      </c>
      <c r="AU14">
        <v>0.47539259362659902</v>
      </c>
      <c r="AV14">
        <v>0.47474398438674298</v>
      </c>
      <c r="AW14">
        <v>0.47408607455174501</v>
      </c>
      <c r="AX14">
        <v>0.47341721401166398</v>
      </c>
      <c r="AY14">
        <v>0.47273589429438201</v>
      </c>
      <c r="AZ14">
        <v>0.47204078240609298</v>
      </c>
    </row>
    <row r="15" spans="1:52" x14ac:dyDescent="0.5">
      <c r="A15">
        <v>18.25</v>
      </c>
      <c r="B15">
        <v>0.51063389708651596</v>
      </c>
      <c r="C15">
        <v>0.50986414938538305</v>
      </c>
      <c r="D15">
        <v>0.50906515908531003</v>
      </c>
      <c r="E15">
        <v>0.508244920320712</v>
      </c>
      <c r="F15">
        <v>0.507413817979951</v>
      </c>
      <c r="G15">
        <v>0.50658348066799297</v>
      </c>
      <c r="H15">
        <v>0.50576531774129097</v>
      </c>
      <c r="I15">
        <v>0.50496908687330999</v>
      </c>
      <c r="J15">
        <v>0.50420184364812304</v>
      </c>
      <c r="K15">
        <v>0.50346749170307303</v>
      </c>
      <c r="L15">
        <v>0.50276694628534202</v>
      </c>
      <c r="M15">
        <v>0.50209874758588602</v>
      </c>
      <c r="N15">
        <v>0.50145988223944804</v>
      </c>
      <c r="O15">
        <v>0.50084659421975497</v>
      </c>
      <c r="P15">
        <v>0.50025504334603799</v>
      </c>
      <c r="Q15">
        <v>0.49968174600335602</v>
      </c>
      <c r="R15">
        <v>0.499123775812785</v>
      </c>
      <c r="S15">
        <v>0.49857871589764102</v>
      </c>
      <c r="T15">
        <v>0.49804438717656901</v>
      </c>
      <c r="U15">
        <v>0.49751849080121902</v>
      </c>
      <c r="V15">
        <v>0.49699844456362402</v>
      </c>
      <c r="W15">
        <v>0.496481617635741</v>
      </c>
      <c r="X15">
        <v>0.49596579306779598</v>
      </c>
      <c r="Y15">
        <v>0.49544945015693298</v>
      </c>
      <c r="Z15">
        <v>0.494931688436829</v>
      </c>
      <c r="AA15">
        <v>0.49441195264885301</v>
      </c>
      <c r="AB15">
        <v>0.49388979174131697</v>
      </c>
      <c r="AC15">
        <v>0.49336478362273001</v>
      </c>
      <c r="AD15">
        <v>0.49283658683251802</v>
      </c>
      <c r="AE15">
        <v>0.49230497623890201</v>
      </c>
      <c r="AF15">
        <v>0.49176980650250102</v>
      </c>
      <c r="AG15">
        <v>0.49123091158962301</v>
      </c>
      <c r="AH15">
        <v>0.49068794971854601</v>
      </c>
      <c r="AI15">
        <v>0.49014020692814098</v>
      </c>
      <c r="AJ15">
        <v>0.48958640139950199</v>
      </c>
      <c r="AK15">
        <v>0.48902459235396301</v>
      </c>
      <c r="AL15">
        <v>0.488452365239891</v>
      </c>
      <c r="AM15">
        <v>0.487867435849138</v>
      </c>
      <c r="AN15">
        <v>0.48726855904738597</v>
      </c>
      <c r="AO15">
        <v>0.48665623270818298</v>
      </c>
      <c r="AP15">
        <v>0.48603261451950902</v>
      </c>
      <c r="AQ15">
        <v>0.48540061287985597</v>
      </c>
      <c r="AR15">
        <v>0.48476275468742402</v>
      </c>
      <c r="AS15">
        <v>0.48412046199654701</v>
      </c>
      <c r="AT15">
        <v>0.48347390265558599</v>
      </c>
      <c r="AU15">
        <v>0.48282221093156502</v>
      </c>
      <c r="AV15">
        <v>0.48216382625411802</v>
      </c>
      <c r="AW15">
        <v>0.48149680960878399</v>
      </c>
      <c r="AX15">
        <v>0.48081909834473202</v>
      </c>
      <c r="AY15">
        <v>0.48012870649240202</v>
      </c>
      <c r="AZ15">
        <v>0.47942388227355098</v>
      </c>
    </row>
    <row r="16" spans="1:52" x14ac:dyDescent="0.5">
      <c r="A16">
        <v>18.5</v>
      </c>
      <c r="B16">
        <v>0.51781063914319303</v>
      </c>
      <c r="C16">
        <v>0.51705877558531599</v>
      </c>
      <c r="D16">
        <v>0.51627585228002004</v>
      </c>
      <c r="E16">
        <v>0.51546787969611396</v>
      </c>
      <c r="F16">
        <v>0.51464413483094595</v>
      </c>
      <c r="G16">
        <v>0.51381648167173</v>
      </c>
      <c r="H16">
        <v>0.51299792328206895</v>
      </c>
      <c r="I16">
        <v>0.51220063448331998</v>
      </c>
      <c r="J16">
        <v>0.51143404056025998</v>
      </c>
      <c r="K16">
        <v>0.51070357460308202</v>
      </c>
      <c r="L16">
        <v>0.51001046781142001</v>
      </c>
      <c r="M16">
        <v>0.50935247806947004</v>
      </c>
      <c r="N16">
        <v>0.50872513496496996</v>
      </c>
      <c r="O16">
        <v>0.50812302798574005</v>
      </c>
      <c r="P16">
        <v>0.50754082468934303</v>
      </c>
      <c r="Q16">
        <v>0.506973917932942</v>
      </c>
      <c r="R16">
        <v>0.50641875127985403</v>
      </c>
      <c r="S16">
        <v>0.50587292532166805</v>
      </c>
      <c r="T16">
        <v>0.50533514894902898</v>
      </c>
      <c r="U16">
        <v>0.50480498018256503</v>
      </c>
      <c r="V16">
        <v>0.504282197968556</v>
      </c>
      <c r="W16">
        <v>0.50376587112785898</v>
      </c>
      <c r="X16">
        <v>0.50325383512456501</v>
      </c>
      <c r="Y16">
        <v>0.502743291459262</v>
      </c>
      <c r="Z16">
        <v>0.50223195171789903</v>
      </c>
      <c r="AA16">
        <v>0.50171856506413004</v>
      </c>
      <c r="AB16">
        <v>0.50120269895523495</v>
      </c>
      <c r="AC16">
        <v>0.50068434601677403</v>
      </c>
      <c r="AD16">
        <v>0.50016367854705202</v>
      </c>
      <c r="AE16">
        <v>0.49964093224995698</v>
      </c>
      <c r="AF16">
        <v>0.49911632200614697</v>
      </c>
      <c r="AG16">
        <v>0.49858993154072501</v>
      </c>
      <c r="AH16">
        <v>0.49806155600375002</v>
      </c>
      <c r="AI16">
        <v>0.49753049696287999</v>
      </c>
      <c r="AJ16">
        <v>0.49699533643550398</v>
      </c>
      <c r="AK16">
        <v>0.49645376904698701</v>
      </c>
      <c r="AL16">
        <v>0.49590263767557802</v>
      </c>
      <c r="AM16">
        <v>0.49533833398222799</v>
      </c>
      <c r="AN16">
        <v>0.494757596191506</v>
      </c>
      <c r="AO16">
        <v>0.49415845630859201</v>
      </c>
      <c r="AP16">
        <v>0.49354086273115</v>
      </c>
      <c r="AQ16">
        <v>0.492906609160981</v>
      </c>
      <c r="AR16">
        <v>0.49225861581957397</v>
      </c>
      <c r="AS16">
        <v>0.49159996341238099</v>
      </c>
      <c r="AT16">
        <v>0.49093309644378702</v>
      </c>
      <c r="AU16">
        <v>0.49025938925727502</v>
      </c>
      <c r="AV16">
        <v>0.48957905527913298</v>
      </c>
      <c r="AW16">
        <v>0.48889129014021798</v>
      </c>
      <c r="AX16">
        <v>0.48819453539236801</v>
      </c>
      <c r="AY16">
        <v>0.48748676476332498</v>
      </c>
      <c r="AZ16">
        <v>0.48676570207941999</v>
      </c>
    </row>
    <row r="17" spans="1:52" x14ac:dyDescent="0.5">
      <c r="A17">
        <v>18.75</v>
      </c>
      <c r="B17">
        <v>0.52497565937649904</v>
      </c>
      <c r="C17">
        <v>0.52425978935105</v>
      </c>
      <c r="D17">
        <v>0.52350878918482002</v>
      </c>
      <c r="E17">
        <v>0.52272441406471404</v>
      </c>
      <c r="F17">
        <v>0.52191257875705799</v>
      </c>
      <c r="G17">
        <v>0.52108408350429303</v>
      </c>
      <c r="H17">
        <v>0.520254098601034</v>
      </c>
      <c r="I17">
        <v>0.51943984135780297</v>
      </c>
      <c r="J17">
        <v>0.51865685578554799</v>
      </c>
      <c r="K17">
        <v>0.517915431537464</v>
      </c>
      <c r="L17">
        <v>0.51721887259200405</v>
      </c>
      <c r="M17">
        <v>0.516564207293851</v>
      </c>
      <c r="N17">
        <v>0.515944521141393</v>
      </c>
      <c r="O17">
        <v>0.51535155034418101</v>
      </c>
      <c r="P17">
        <v>0.51477758981506405</v>
      </c>
      <c r="Q17">
        <v>0.51421646592388703</v>
      </c>
      <c r="R17">
        <v>0.51366377246092099</v>
      </c>
      <c r="S17">
        <v>0.51311669783510105</v>
      </c>
      <c r="T17">
        <v>0.51257373557568198</v>
      </c>
      <c r="U17">
        <v>0.51203447984702499</v>
      </c>
      <c r="V17">
        <v>0.51149954939623798</v>
      </c>
      <c r="W17">
        <v>0.51097042074707399</v>
      </c>
      <c r="X17">
        <v>0.51044875973233195</v>
      </c>
      <c r="Y17">
        <v>0.50993521302399503</v>
      </c>
      <c r="Z17">
        <v>0.50942855446062596</v>
      </c>
      <c r="AA17">
        <v>0.50892614805527703</v>
      </c>
      <c r="AB17">
        <v>0.50842527340029398</v>
      </c>
      <c r="AC17">
        <v>0.50792406634346599</v>
      </c>
      <c r="AD17">
        <v>0.50742164038136095</v>
      </c>
      <c r="AE17">
        <v>0.50691777351628098</v>
      </c>
      <c r="AF17">
        <v>0.50641256086620001</v>
      </c>
      <c r="AG17">
        <v>0.505906159852198</v>
      </c>
      <c r="AH17">
        <v>0.50539859417132305</v>
      </c>
      <c r="AI17">
        <v>0.50488955272114999</v>
      </c>
      <c r="AJ17">
        <v>0.50437815166133304</v>
      </c>
      <c r="AK17">
        <v>0.50386268733080997</v>
      </c>
      <c r="AL17">
        <v>0.50334047698142603</v>
      </c>
      <c r="AM17">
        <v>0.50280792828811305</v>
      </c>
      <c r="AN17">
        <v>0.50226094185568204</v>
      </c>
      <c r="AO17">
        <v>0.50169560592911699</v>
      </c>
      <c r="AP17">
        <v>0.501108957344644</v>
      </c>
      <c r="AQ17">
        <v>0.50049950419800104</v>
      </c>
      <c r="AR17">
        <v>0.49986731830919601</v>
      </c>
      <c r="AS17">
        <v>0.499213724062047</v>
      </c>
      <c r="AT17">
        <v>0.49854076586210999</v>
      </c>
      <c r="AU17">
        <v>0.49785064926269601</v>
      </c>
      <c r="AV17">
        <v>0.49714527189698798</v>
      </c>
      <c r="AW17">
        <v>0.49642587905301799</v>
      </c>
      <c r="AX17">
        <v>0.49569283893645899</v>
      </c>
      <c r="AY17">
        <v>0.49494552636775402</v>
      </c>
      <c r="AZ17">
        <v>0.494182305257645</v>
      </c>
    </row>
    <row r="18" spans="1:52" x14ac:dyDescent="0.5">
      <c r="A18">
        <v>19</v>
      </c>
      <c r="B18">
        <v>0.53203894279928798</v>
      </c>
      <c r="C18">
        <v>0.53137596180372104</v>
      </c>
      <c r="D18">
        <v>0.53067708789899803</v>
      </c>
      <c r="E18">
        <v>0.52993912383947095</v>
      </c>
      <c r="F18">
        <v>0.529161400147109</v>
      </c>
      <c r="G18">
        <v>0.52834849597295397</v>
      </c>
      <c r="H18">
        <v>0.52751295898942197</v>
      </c>
      <c r="I18">
        <v>0.52667566951792399</v>
      </c>
      <c r="J18">
        <v>0.52586156807455597</v>
      </c>
      <c r="K18">
        <v>0.52509162951735</v>
      </c>
      <c r="L18">
        <v>0.52437599102272903</v>
      </c>
      <c r="M18">
        <v>0.52371276679102496</v>
      </c>
      <c r="N18">
        <v>0.52309215997036396</v>
      </c>
      <c r="O18">
        <v>0.52250197259171705</v>
      </c>
      <c r="P18">
        <v>0.52193143049658497</v>
      </c>
      <c r="Q18">
        <v>0.52137269446426404</v>
      </c>
      <c r="R18">
        <v>0.52082080853510504</v>
      </c>
      <c r="S18">
        <v>0.52027294916255096</v>
      </c>
      <c r="T18">
        <v>0.51972752488861196</v>
      </c>
      <c r="U18">
        <v>0.51918417782570303</v>
      </c>
      <c r="V18">
        <v>0.51864405581216899</v>
      </c>
      <c r="W18">
        <v>0.51810974490316497</v>
      </c>
      <c r="X18">
        <v>0.51758501075449004</v>
      </c>
      <c r="Y18">
        <v>0.51707302935079202</v>
      </c>
      <c r="Z18">
        <v>0.51657394188967898</v>
      </c>
      <c r="AA18">
        <v>0.51608418626668195</v>
      </c>
      <c r="AB18">
        <v>0.51559848754152704</v>
      </c>
      <c r="AC18">
        <v>0.51511242175966798</v>
      </c>
      <c r="AD18">
        <v>0.51462358669768804</v>
      </c>
      <c r="AE18">
        <v>0.51413143758171698</v>
      </c>
      <c r="AF18">
        <v>0.51363666113745399</v>
      </c>
      <c r="AG18">
        <v>0.51314060337827605</v>
      </c>
      <c r="AH18">
        <v>0.51264483482866496</v>
      </c>
      <c r="AI18">
        <v>0.51215076735248</v>
      </c>
      <c r="AJ18">
        <v>0.51165923344067399</v>
      </c>
      <c r="AK18">
        <v>0.51117000674229696</v>
      </c>
      <c r="AL18">
        <v>0.51068134532870502</v>
      </c>
      <c r="AM18">
        <v>0.51018973904710097</v>
      </c>
      <c r="AN18">
        <v>0.50969006571074105</v>
      </c>
      <c r="AO18">
        <v>0.50917623669640399</v>
      </c>
      <c r="AP18">
        <v>0.50864216921187899</v>
      </c>
      <c r="AQ18">
        <v>0.50808272455276604</v>
      </c>
      <c r="AR18">
        <v>0.50749426816319498</v>
      </c>
      <c r="AS18">
        <v>0.50687472963895097</v>
      </c>
      <c r="AT18">
        <v>0.50622328904510705</v>
      </c>
      <c r="AU18">
        <v>0.50553992811639403</v>
      </c>
      <c r="AV18">
        <v>0.50482504431201503</v>
      </c>
      <c r="AW18">
        <v>0.50407921504193298</v>
      </c>
      <c r="AX18">
        <v>0.503303098866416</v>
      </c>
      <c r="AY18">
        <v>0.50249740444289404</v>
      </c>
      <c r="AZ18">
        <v>0.50166284759274304</v>
      </c>
    </row>
    <row r="19" spans="1:52" x14ac:dyDescent="0.5">
      <c r="A19">
        <v>19.25</v>
      </c>
      <c r="B19">
        <v>0.53879096435748097</v>
      </c>
      <c r="C19">
        <v>0.53817073916368496</v>
      </c>
      <c r="D19">
        <v>0.53752543888566995</v>
      </c>
      <c r="E19">
        <v>0.536850690670584</v>
      </c>
      <c r="F19">
        <v>0.53614121163630302</v>
      </c>
      <c r="G19">
        <v>0.53539276145001102</v>
      </c>
      <c r="H19">
        <v>0.53460614277136898</v>
      </c>
      <c r="I19">
        <v>0.53379232745268601</v>
      </c>
      <c r="J19">
        <v>0.53297459948903503</v>
      </c>
      <c r="K19">
        <v>0.53218255514221602</v>
      </c>
      <c r="L19">
        <v>0.531439428192781</v>
      </c>
      <c r="M19">
        <v>0.53075287202620403</v>
      </c>
      <c r="N19">
        <v>0.53011622647851497</v>
      </c>
      <c r="O19">
        <v>0.52951627554293801</v>
      </c>
      <c r="P19">
        <v>0.52894008303408202</v>
      </c>
      <c r="Q19">
        <v>0.52837803787994198</v>
      </c>
      <c r="R19">
        <v>0.52782413110445803</v>
      </c>
      <c r="S19">
        <v>0.52727516319708401</v>
      </c>
      <c r="T19">
        <v>0.52672996025340701</v>
      </c>
      <c r="U19">
        <v>0.52618916019484097</v>
      </c>
      <c r="V19">
        <v>0.52565562817748501</v>
      </c>
      <c r="W19">
        <v>0.52513429381273702</v>
      </c>
      <c r="X19">
        <v>0.52462900278470403</v>
      </c>
      <c r="Y19">
        <v>0.52413749093937101</v>
      </c>
      <c r="Z19">
        <v>0.52365163146817995</v>
      </c>
      <c r="AA19">
        <v>0.523163617978881</v>
      </c>
      <c r="AB19">
        <v>0.52266974196016602</v>
      </c>
      <c r="AC19">
        <v>0.52216964424951895</v>
      </c>
      <c r="AD19">
        <v>0.52166460839467699</v>
      </c>
      <c r="AE19">
        <v>0.521156670581569</v>
      </c>
      <c r="AF19">
        <v>0.52064837393338603</v>
      </c>
      <c r="AG19">
        <v>0.52014271611650198</v>
      </c>
      <c r="AH19">
        <v>0.51964302187897704</v>
      </c>
      <c r="AI19">
        <v>0.51915259231309596</v>
      </c>
      <c r="AJ19">
        <v>0.518674037563706</v>
      </c>
      <c r="AK19">
        <v>0.51820828288255505</v>
      </c>
      <c r="AL19">
        <v>0.51775341967287203</v>
      </c>
      <c r="AM19">
        <v>0.51730383319656803</v>
      </c>
      <c r="AN19">
        <v>0.51685019747243999</v>
      </c>
      <c r="AO19">
        <v>0.51638071606924596</v>
      </c>
      <c r="AP19">
        <v>0.51588335410622299</v>
      </c>
      <c r="AQ19">
        <v>0.51534817031121305</v>
      </c>
      <c r="AR19">
        <v>0.51476879203453396</v>
      </c>
      <c r="AS19">
        <v>0.51414264707605195</v>
      </c>
      <c r="AT19">
        <v>0.51347024496828797</v>
      </c>
      <c r="AU19">
        <v>0.51275408831841296</v>
      </c>
      <c r="AV19">
        <v>0.51199766771661304</v>
      </c>
      <c r="AW19">
        <v>0.51120472451313204</v>
      </c>
      <c r="AX19">
        <v>0.51037877435052903</v>
      </c>
      <c r="AY19">
        <v>0.50952281953466705</v>
      </c>
      <c r="AZ19">
        <v>0.50863918812340903</v>
      </c>
    </row>
    <row r="20" spans="1:52" x14ac:dyDescent="0.5">
      <c r="A20">
        <v>19.5</v>
      </c>
      <c r="B20">
        <v>0.54512772142775601</v>
      </c>
      <c r="C20">
        <v>0.54452459926550001</v>
      </c>
      <c r="D20">
        <v>0.54390661070558499</v>
      </c>
      <c r="E20">
        <v>0.54327128840949601</v>
      </c>
      <c r="F20">
        <v>0.54261468444997996</v>
      </c>
      <c r="G20">
        <v>0.54193204136607598</v>
      </c>
      <c r="H20">
        <v>0.54121970384822804</v>
      </c>
      <c r="I20">
        <v>0.54047874978475696</v>
      </c>
      <c r="J20">
        <v>0.53971919376067301</v>
      </c>
      <c r="K20">
        <v>0.53896080692488901</v>
      </c>
      <c r="L20">
        <v>0.53822677231516702</v>
      </c>
      <c r="M20">
        <v>0.53753324433660499</v>
      </c>
      <c r="N20">
        <v>0.53688364564198998</v>
      </c>
      <c r="O20">
        <v>0.53627134340645899</v>
      </c>
      <c r="P20">
        <v>0.53568596533967205</v>
      </c>
      <c r="Q20">
        <v>0.53511807485551599</v>
      </c>
      <c r="R20">
        <v>0.53456102329780097</v>
      </c>
      <c r="S20">
        <v>0.53401118649713697</v>
      </c>
      <c r="T20">
        <v>0.53346778849622001</v>
      </c>
      <c r="U20">
        <v>0.53293252202722396</v>
      </c>
      <c r="V20">
        <v>0.53240804298393696</v>
      </c>
      <c r="W20">
        <v>0.53189489863589101</v>
      </c>
      <c r="X20">
        <v>0.53138973380932697</v>
      </c>
      <c r="Y20">
        <v>0.53088749508823696</v>
      </c>
      <c r="Z20">
        <v>0.53038450717221397</v>
      </c>
      <c r="AA20">
        <v>0.52987904015863896</v>
      </c>
      <c r="AB20">
        <v>0.52937042324940298</v>
      </c>
      <c r="AC20">
        <v>0.52885850909032295</v>
      </c>
      <c r="AD20">
        <v>0.52834378258726999</v>
      </c>
      <c r="AE20">
        <v>0.52782765543071997</v>
      </c>
      <c r="AF20">
        <v>0.52731265966680296</v>
      </c>
      <c r="AG20">
        <v>0.52680247860460505</v>
      </c>
      <c r="AH20">
        <v>0.52630175018853098</v>
      </c>
      <c r="AI20">
        <v>0.52581549652916904</v>
      </c>
      <c r="AJ20">
        <v>0.52534798759388601</v>
      </c>
      <c r="AK20">
        <v>0.52490094575825097</v>
      </c>
      <c r="AL20">
        <v>0.52447137110397801</v>
      </c>
      <c r="AM20">
        <v>0.52404989839003502</v>
      </c>
      <c r="AN20">
        <v>0.52362103641139301</v>
      </c>
      <c r="AO20">
        <v>0.52316609763117805</v>
      </c>
      <c r="AP20">
        <v>0.52266794033541097</v>
      </c>
      <c r="AQ20">
        <v>0.52211515777130102</v>
      </c>
      <c r="AR20">
        <v>0.52150368921404799</v>
      </c>
      <c r="AS20">
        <v>0.52083569419146303</v>
      </c>
      <c r="AT20">
        <v>0.52011704103230805</v>
      </c>
      <c r="AU20">
        <v>0.51935487435615302</v>
      </c>
      <c r="AV20">
        <v>0.51855598839260497</v>
      </c>
      <c r="AW20">
        <v>0.51772604091719099</v>
      </c>
      <c r="AX20">
        <v>0.51686933875596797</v>
      </c>
      <c r="AY20">
        <v>0.515988903458104</v>
      </c>
      <c r="AZ20">
        <v>0.51508660260287598</v>
      </c>
    </row>
    <row r="21" spans="1:52" x14ac:dyDescent="0.5">
      <c r="A21">
        <v>19.75</v>
      </c>
      <c r="B21">
        <v>0.55119925996821795</v>
      </c>
      <c r="C21">
        <v>0.55059955205117905</v>
      </c>
      <c r="D21">
        <v>0.54998797826952495</v>
      </c>
      <c r="E21">
        <v>0.54936285260774897</v>
      </c>
      <c r="F21">
        <v>0.54872174003076202</v>
      </c>
      <c r="G21">
        <v>0.54806193593235597</v>
      </c>
      <c r="H21">
        <v>0.54738157497705597</v>
      </c>
      <c r="I21">
        <v>0.54668154021286197</v>
      </c>
      <c r="J21">
        <v>0.54596765321479002</v>
      </c>
      <c r="K21">
        <v>0.54525152219234196</v>
      </c>
      <c r="L21">
        <v>0.54454816255979199</v>
      </c>
      <c r="M21">
        <v>0.54387070279416305</v>
      </c>
      <c r="N21">
        <v>0.54322565798156897</v>
      </c>
      <c r="O21">
        <v>0.54261210062880205</v>
      </c>
      <c r="P21">
        <v>0.54202441111394195</v>
      </c>
      <c r="Q21">
        <v>0.54145586897707099</v>
      </c>
      <c r="R21">
        <v>0.54090109016070098</v>
      </c>
      <c r="S21">
        <v>0.54035694620501695</v>
      </c>
      <c r="T21">
        <v>0.53982231077548803</v>
      </c>
      <c r="U21">
        <v>0.53929700400874903</v>
      </c>
      <c r="V21">
        <v>0.53878046372337496</v>
      </c>
      <c r="W21">
        <v>0.53827097815258695</v>
      </c>
      <c r="X21">
        <v>0.53776596336048699</v>
      </c>
      <c r="Y21">
        <v>0.53726279738888405</v>
      </c>
      <c r="Z21">
        <v>0.53675937644688598</v>
      </c>
      <c r="AA21">
        <v>0.53625413099777097</v>
      </c>
      <c r="AB21">
        <v>0.53574600172756803</v>
      </c>
      <c r="AC21">
        <v>0.53523488415314802</v>
      </c>
      <c r="AD21">
        <v>0.53472159918960005</v>
      </c>
      <c r="AE21">
        <v>0.53420794089760304</v>
      </c>
      <c r="AF21">
        <v>0.53369680137488795</v>
      </c>
      <c r="AG21">
        <v>0.53319210784251503</v>
      </c>
      <c r="AH21">
        <v>0.53269844608189998</v>
      </c>
      <c r="AI21">
        <v>0.53222022323712703</v>
      </c>
      <c r="AJ21">
        <v>0.531760259394784</v>
      </c>
      <c r="AK21">
        <v>0.53131790198255802</v>
      </c>
      <c r="AL21">
        <v>0.530887189885203</v>
      </c>
      <c r="AM21">
        <v>0.53045609198633703</v>
      </c>
      <c r="AN21">
        <v>0.53000788883205896</v>
      </c>
      <c r="AO21">
        <v>0.52952483284488905</v>
      </c>
      <c r="AP21">
        <v>0.52899265630879799</v>
      </c>
      <c r="AQ21">
        <v>0.52840369223971695</v>
      </c>
      <c r="AR21">
        <v>0.52775728168556402</v>
      </c>
      <c r="AS21">
        <v>0.52705791259951096</v>
      </c>
      <c r="AT21">
        <v>0.52631256121427705</v>
      </c>
      <c r="AU21">
        <v>0.52552848907466598</v>
      </c>
      <c r="AV21">
        <v>0.524711977065763</v>
      </c>
      <c r="AW21">
        <v>0.52386788649778904</v>
      </c>
      <c r="AX21">
        <v>0.52299972774605996</v>
      </c>
      <c r="AY21">
        <v>0.52210995052000897</v>
      </c>
      <c r="AZ21">
        <v>0.52120025407297399</v>
      </c>
    </row>
    <row r="22" spans="1:52" x14ac:dyDescent="0.5">
      <c r="A22">
        <v>20</v>
      </c>
      <c r="B22">
        <v>0.55707323125308195</v>
      </c>
      <c r="C22">
        <v>0.55647106692227899</v>
      </c>
      <c r="D22">
        <v>0.555855148683712</v>
      </c>
      <c r="E22">
        <v>0.55522440911441096</v>
      </c>
      <c r="F22">
        <v>0.55457747450926298</v>
      </c>
      <c r="G22">
        <v>0.55391326783344097</v>
      </c>
      <c r="H22">
        <v>0.55323203374117103</v>
      </c>
      <c r="I22">
        <v>0.55253663930685903</v>
      </c>
      <c r="J22">
        <v>0.55183362444256701</v>
      </c>
      <c r="K22">
        <v>0.551133124105742</v>
      </c>
      <c r="L22">
        <v>0.55044701455232303</v>
      </c>
      <c r="M22">
        <v>0.54978574023557303</v>
      </c>
      <c r="N22">
        <v>0.54915545916879505</v>
      </c>
      <c r="O22">
        <v>0.54855706014472905</v>
      </c>
      <c r="P22">
        <v>0.54798721695281905</v>
      </c>
      <c r="Q22">
        <v>0.54744041058401904</v>
      </c>
      <c r="R22">
        <v>0.546910753457861</v>
      </c>
      <c r="S22">
        <v>0.54639308323285096</v>
      </c>
      <c r="T22">
        <v>0.54588336889508104</v>
      </c>
      <c r="U22">
        <v>0.54537869112883897</v>
      </c>
      <c r="V22">
        <v>0.54487703391289899</v>
      </c>
      <c r="W22">
        <v>0.54437702923934295</v>
      </c>
      <c r="X22">
        <v>0.54387772376552401</v>
      </c>
      <c r="Y22">
        <v>0.54337840371381196</v>
      </c>
      <c r="Z22">
        <v>0.54287850898427104</v>
      </c>
      <c r="AA22">
        <v>0.54237766733328896</v>
      </c>
      <c r="AB22">
        <v>0.54187585510827596</v>
      </c>
      <c r="AC22">
        <v>0.54137362417655999</v>
      </c>
      <c r="AD22">
        <v>0.54087227261332205</v>
      </c>
      <c r="AE22">
        <v>0.54037384253653198</v>
      </c>
      <c r="AF22">
        <v>0.53988086699781801</v>
      </c>
      <c r="AG22">
        <v>0.53939581555921801</v>
      </c>
      <c r="AH22">
        <v>0.53892024671630501</v>
      </c>
      <c r="AI22">
        <v>0.538453808103876</v>
      </c>
      <c r="AJ22">
        <v>0.53799339689026204</v>
      </c>
      <c r="AK22">
        <v>0.537532878399261</v>
      </c>
      <c r="AL22">
        <v>0.53706362553002196</v>
      </c>
      <c r="AM22">
        <v>0.53657579549008205</v>
      </c>
      <c r="AN22">
        <v>0.53605992249997803</v>
      </c>
      <c r="AO22">
        <v>0.53550831711966596</v>
      </c>
      <c r="AP22">
        <v>0.53491593916728697</v>
      </c>
      <c r="AQ22">
        <v>0.53428065695455695</v>
      </c>
      <c r="AR22">
        <v>0.53360296373422</v>
      </c>
      <c r="AS22">
        <v>0.53288529993185996</v>
      </c>
      <c r="AT22">
        <v>0.53213118704931295</v>
      </c>
      <c r="AU22">
        <v>0.53134440645536396</v>
      </c>
      <c r="AV22">
        <v>0.53052840683328695</v>
      </c>
      <c r="AW22">
        <v>0.52968600433441204</v>
      </c>
      <c r="AX22">
        <v>0.52881931400013804</v>
      </c>
      <c r="AY22">
        <v>0.52792977977775202</v>
      </c>
      <c r="AZ22">
        <v>0.52701817628599601</v>
      </c>
    </row>
    <row r="23" spans="1:52" x14ac:dyDescent="0.5">
      <c r="A23">
        <v>20.25</v>
      </c>
      <c r="B23">
        <v>0.56266085082457395</v>
      </c>
      <c r="C23">
        <v>0.56204602646365398</v>
      </c>
      <c r="D23">
        <v>0.56141336830482902</v>
      </c>
      <c r="E23">
        <v>0.56076192925712998</v>
      </c>
      <c r="F23">
        <v>0.56009124270820998</v>
      </c>
      <c r="G23">
        <v>0.55940207339536696</v>
      </c>
      <c r="H23">
        <v>0.55869738744047903</v>
      </c>
      <c r="I23">
        <v>0.55798320232040799</v>
      </c>
      <c r="J23">
        <v>0.55726875581370505</v>
      </c>
      <c r="K23">
        <v>0.55656549200732597</v>
      </c>
      <c r="L23">
        <v>0.55588490047757899</v>
      </c>
      <c r="M23">
        <v>0.55523601148487101</v>
      </c>
      <c r="N23">
        <v>0.55462367505030297</v>
      </c>
      <c r="O23">
        <v>0.55404826290145204</v>
      </c>
      <c r="P23">
        <v>0.55350657112799995</v>
      </c>
      <c r="Q23">
        <v>0.55299320365562799</v>
      </c>
      <c r="R23">
        <v>0.55250181224586703</v>
      </c>
      <c r="S23">
        <v>0.55202595093363604</v>
      </c>
      <c r="T23">
        <v>0.55155961229388795</v>
      </c>
      <c r="U23">
        <v>0.55109761095816401</v>
      </c>
      <c r="V23">
        <v>0.55063590684083397</v>
      </c>
      <c r="W23">
        <v>0.55017183270550596</v>
      </c>
      <c r="X23">
        <v>0.549704131131594</v>
      </c>
      <c r="Y23">
        <v>0.54923276780386798</v>
      </c>
      <c r="Z23">
        <v>0.54875860504796403</v>
      </c>
      <c r="AA23">
        <v>0.54828307292231004</v>
      </c>
      <c r="AB23">
        <v>0.54780791843208099</v>
      </c>
      <c r="AC23">
        <v>0.54733500130236201</v>
      </c>
      <c r="AD23">
        <v>0.54686601985897798</v>
      </c>
      <c r="AE23">
        <v>0.54640204490404398</v>
      </c>
      <c r="AF23">
        <v>0.54594283473245597</v>
      </c>
      <c r="AG23">
        <v>0.54548609407476301</v>
      </c>
      <c r="AH23">
        <v>0.54502704632975096</v>
      </c>
      <c r="AI23">
        <v>0.54455873203821203</v>
      </c>
      <c r="AJ23">
        <v>0.54407316103362802</v>
      </c>
      <c r="AK23">
        <v>0.54356293133161704</v>
      </c>
      <c r="AL23">
        <v>0.54302259491026295</v>
      </c>
      <c r="AM23">
        <v>0.54244921781592603</v>
      </c>
      <c r="AN23">
        <v>0.54184209185843701</v>
      </c>
      <c r="AO23">
        <v>0.54120197081313903</v>
      </c>
      <c r="AP23">
        <v>0.54053028636997702</v>
      </c>
      <c r="AQ23">
        <v>0.53982862961102995</v>
      </c>
      <c r="AR23">
        <v>0.53909854936496204</v>
      </c>
      <c r="AS23">
        <v>0.53834154454314298</v>
      </c>
      <c r="AT23">
        <v>0.53755906963493405</v>
      </c>
      <c r="AU23">
        <v>0.53675243627864999</v>
      </c>
      <c r="AV23">
        <v>0.53592262082156406</v>
      </c>
      <c r="AW23">
        <v>0.53507008038621195</v>
      </c>
      <c r="AX23">
        <v>0.534194679442625</v>
      </c>
      <c r="AY23">
        <v>0.53329575936984497</v>
      </c>
      <c r="AZ23">
        <v>0.53237231325533696</v>
      </c>
    </row>
    <row r="24" spans="1:52" x14ac:dyDescent="0.5">
      <c r="A24">
        <v>20.5</v>
      </c>
      <c r="B24">
        <v>0.56779019457498903</v>
      </c>
      <c r="C24">
        <v>0.56714204941276603</v>
      </c>
      <c r="D24">
        <v>0.56646987734573895</v>
      </c>
      <c r="E24">
        <v>0.56577385644148803</v>
      </c>
      <c r="F24">
        <v>0.56505584092832295</v>
      </c>
      <c r="G24">
        <v>0.56432021038498303</v>
      </c>
      <c r="H24">
        <v>0.56357450527486896</v>
      </c>
      <c r="I24">
        <v>0.56282936171892795</v>
      </c>
      <c r="J24">
        <v>0.56209736406234101</v>
      </c>
      <c r="K24">
        <v>0.56139091494013604</v>
      </c>
      <c r="L24">
        <v>0.56071985702688398</v>
      </c>
      <c r="M24">
        <v>0.56008984644751103</v>
      </c>
      <c r="N24">
        <v>0.55950207536172303</v>
      </c>
      <c r="O24">
        <v>0.55895418947583397</v>
      </c>
      <c r="P24">
        <v>0.55844174446077599</v>
      </c>
      <c r="Q24">
        <v>0.557959548222841</v>
      </c>
      <c r="R24">
        <v>0.55750254223816598</v>
      </c>
      <c r="S24">
        <v>0.55706618054442703</v>
      </c>
      <c r="T24">
        <v>0.55664643297993999</v>
      </c>
      <c r="U24">
        <v>0.55623959461250005</v>
      </c>
      <c r="V24">
        <v>0.55584209088566805</v>
      </c>
      <c r="W24">
        <v>0.55545044757169404</v>
      </c>
      <c r="X24">
        <v>0.55506151388097502</v>
      </c>
      <c r="Y24">
        <v>0.55467286887756195</v>
      </c>
      <c r="Z24">
        <v>0.55428317926442705</v>
      </c>
      <c r="AA24">
        <v>0.55389223763818196</v>
      </c>
      <c r="AB24">
        <v>0.55350053092299101</v>
      </c>
      <c r="AC24">
        <v>0.55310837162992199</v>
      </c>
      <c r="AD24">
        <v>0.552714778573276</v>
      </c>
      <c r="AE24">
        <v>0.55231643351948501</v>
      </c>
      <c r="AF24">
        <v>0.55190718063607502</v>
      </c>
      <c r="AG24">
        <v>0.55147853297174598</v>
      </c>
      <c r="AH24">
        <v>0.55102128200425504</v>
      </c>
      <c r="AI24">
        <v>0.55052763827530304</v>
      </c>
      <c r="AJ24">
        <v>0.54999289560969999</v>
      </c>
      <c r="AK24">
        <v>0.549415889741938</v>
      </c>
      <c r="AL24">
        <v>0.54879828707158196</v>
      </c>
      <c r="AM24">
        <v>0.54814330043431903</v>
      </c>
      <c r="AN24">
        <v>0.54745444681174804</v>
      </c>
      <c r="AO24">
        <v>0.54673466318629604</v>
      </c>
      <c r="AP24">
        <v>0.54598583561111502</v>
      </c>
      <c r="AQ24">
        <v>0.54520871000244897</v>
      </c>
      <c r="AR24">
        <v>0.54440316428357205</v>
      </c>
      <c r="AS24">
        <v>0.54356878757293803</v>
      </c>
      <c r="AT24">
        <v>0.54270557905664796</v>
      </c>
      <c r="AU24">
        <v>0.541814467349364</v>
      </c>
      <c r="AV24">
        <v>0.54089743186052597</v>
      </c>
      <c r="AW24">
        <v>0.53995725055604504</v>
      </c>
      <c r="AX24">
        <v>0.53899707681070097</v>
      </c>
      <c r="AY24">
        <v>0.53802003382465402</v>
      </c>
      <c r="AZ24">
        <v>0.53702890181913099</v>
      </c>
    </row>
    <row r="25" spans="1:52" x14ac:dyDescent="0.5">
      <c r="A25">
        <v>20.75</v>
      </c>
      <c r="B25">
        <v>0.572474018548491</v>
      </c>
      <c r="C25">
        <v>0.57176267445277196</v>
      </c>
      <c r="D25">
        <v>0.57102440893661499</v>
      </c>
      <c r="E25">
        <v>0.57026339947230298</v>
      </c>
      <c r="F25">
        <v>0.56948693828400099</v>
      </c>
      <c r="G25">
        <v>0.56870556977296505</v>
      </c>
      <c r="H25">
        <v>0.56793238575336502</v>
      </c>
      <c r="I25">
        <v>0.56718130953560997</v>
      </c>
      <c r="J25">
        <v>0.56646471693779998</v>
      </c>
      <c r="K25">
        <v>0.56579122943011695</v>
      </c>
      <c r="L25">
        <v>0.56516455071117799</v>
      </c>
      <c r="M25">
        <v>0.56458370078902198</v>
      </c>
      <c r="N25">
        <v>0.564044316789861</v>
      </c>
      <c r="O25">
        <v>0.56354032684494204</v>
      </c>
      <c r="P25">
        <v>0.56306539819163504</v>
      </c>
      <c r="Q25">
        <v>0.56261389076577095</v>
      </c>
      <c r="R25">
        <v>0.56218134111487805</v>
      </c>
      <c r="S25">
        <v>0.56176463940649501</v>
      </c>
      <c r="T25">
        <v>0.56136206292086499</v>
      </c>
      <c r="U25">
        <v>0.56097325732409997</v>
      </c>
      <c r="V25">
        <v>0.56059916862173398</v>
      </c>
      <c r="W25">
        <v>0.56024185792546</v>
      </c>
      <c r="X25">
        <v>0.55990409157048104</v>
      </c>
      <c r="Y25">
        <v>0.55958859703070396</v>
      </c>
      <c r="Z25">
        <v>0.55929692142246201</v>
      </c>
      <c r="AA25">
        <v>0.55902793922296901</v>
      </c>
      <c r="AB25">
        <v>0.55877625331112502</v>
      </c>
      <c r="AC25">
        <v>0.55853103999186604</v>
      </c>
      <c r="AD25">
        <v>0.558276195606069</v>
      </c>
      <c r="AE25">
        <v>0.55799254045931501</v>
      </c>
      <c r="AF25">
        <v>0.55766188054678101</v>
      </c>
      <c r="AG25">
        <v>0.55727129639418005</v>
      </c>
      <c r="AH25">
        <v>0.55681550352708598</v>
      </c>
      <c r="AI25">
        <v>0.55629631744020402</v>
      </c>
      <c r="AJ25">
        <v>0.55572007731669504</v>
      </c>
      <c r="AK25">
        <v>0.55509468591344702</v>
      </c>
      <c r="AL25">
        <v>0.55442742948150503</v>
      </c>
      <c r="AM25">
        <v>0.55372384018903098</v>
      </c>
      <c r="AN25">
        <v>0.552987288542376</v>
      </c>
      <c r="AO25">
        <v>0.55221886112236995</v>
      </c>
      <c r="AP25">
        <v>0.55141724842655304</v>
      </c>
      <c r="AQ25">
        <v>0.55057877708493597</v>
      </c>
      <c r="AR25">
        <v>0.54969830831515898</v>
      </c>
      <c r="AS25">
        <v>0.54877190019301003</v>
      </c>
      <c r="AT25">
        <v>0.54780064847848098</v>
      </c>
      <c r="AU25">
        <v>0.54679249980987599</v>
      </c>
      <c r="AV25">
        <v>0.54575947262736002</v>
      </c>
      <c r="AW25">
        <v>0.544712663799367</v>
      </c>
      <c r="AX25">
        <v>0.543659412727997</v>
      </c>
      <c r="AY25">
        <v>0.54260358278991405</v>
      </c>
      <c r="AZ25">
        <v>0.54154713358213602</v>
      </c>
    </row>
    <row r="26" spans="1:52" x14ac:dyDescent="0.5">
      <c r="A26">
        <v>21</v>
      </c>
      <c r="B26">
        <v>0.57700655465677997</v>
      </c>
      <c r="C26">
        <v>0.57621190790141497</v>
      </c>
      <c r="D26">
        <v>0.57539669986837405</v>
      </c>
      <c r="E26">
        <v>0.574572696401213</v>
      </c>
      <c r="F26">
        <v>0.57375424715878298</v>
      </c>
      <c r="G26">
        <v>0.57295663864362101</v>
      </c>
      <c r="H26">
        <v>0.57219389388103703</v>
      </c>
      <c r="I26">
        <v>0.57147659538759898</v>
      </c>
      <c r="J26">
        <v>0.57081044732768704</v>
      </c>
      <c r="K26">
        <v>0.57019603611741498</v>
      </c>
      <c r="L26">
        <v>0.56962973292288899</v>
      </c>
      <c r="M26">
        <v>0.56910524838158005</v>
      </c>
      <c r="N26">
        <v>0.56861523795512803</v>
      </c>
      <c r="O26">
        <v>0.56815253452248604</v>
      </c>
      <c r="P26">
        <v>0.567710860895005</v>
      </c>
      <c r="Q26">
        <v>0.56728508857094395</v>
      </c>
      <c r="R26">
        <v>0.56687121792817996</v>
      </c>
      <c r="S26">
        <v>0.56646630560253697</v>
      </c>
      <c r="T26">
        <v>0.56606859275376797</v>
      </c>
      <c r="U26">
        <v>0.56567796119454095</v>
      </c>
      <c r="V26">
        <v>0.56529654223070502</v>
      </c>
      <c r="W26">
        <v>0.564929373378668</v>
      </c>
      <c r="X26">
        <v>0.56458516308642204</v>
      </c>
      <c r="Y26">
        <v>0.56427673334362105</v>
      </c>
      <c r="Z26">
        <v>0.56401981275239699</v>
      </c>
      <c r="AA26">
        <v>0.56382805444522799</v>
      </c>
      <c r="AB26">
        <v>0.56370298353647397</v>
      </c>
      <c r="AC26">
        <v>0.56362261386124901</v>
      </c>
      <c r="AD26">
        <v>0.56353973994177298</v>
      </c>
      <c r="AE26">
        <v>0.56339823059059502</v>
      </c>
      <c r="AF26">
        <v>0.56315752561795096</v>
      </c>
      <c r="AG26">
        <v>0.56280506905236805</v>
      </c>
      <c r="AH26">
        <v>0.56235073626682097</v>
      </c>
      <c r="AI26">
        <v>0.56181397836991698</v>
      </c>
      <c r="AJ26">
        <v>0.56121408631127401</v>
      </c>
      <c r="AK26">
        <v>0.56056599537934404</v>
      </c>
      <c r="AL26">
        <v>0.55987969253653003</v>
      </c>
      <c r="AM26">
        <v>0.55916099492563598</v>
      </c>
      <c r="AN26">
        <v>0.558412305376358</v>
      </c>
      <c r="AO26">
        <v>0.55763252613958403</v>
      </c>
      <c r="AP26">
        <v>0.55681553498881298</v>
      </c>
      <c r="AQ26">
        <v>0.55594699931580804</v>
      </c>
      <c r="AR26">
        <v>0.55500247086553001</v>
      </c>
      <c r="AS26">
        <v>0.553958481328924</v>
      </c>
      <c r="AT26">
        <v>0.55282545191668497</v>
      </c>
      <c r="AU26">
        <v>0.55166157500687796</v>
      </c>
      <c r="AV26">
        <v>0.55052348649120197</v>
      </c>
      <c r="AW26">
        <v>0.54942502250537095</v>
      </c>
      <c r="AX26">
        <v>0.54835274417497504</v>
      </c>
      <c r="AY26">
        <v>0.54729063898474695</v>
      </c>
      <c r="AZ26">
        <v>0.54622878255859397</v>
      </c>
    </row>
    <row r="27" spans="1:52" x14ac:dyDescent="0.5">
      <c r="A27">
        <v>21.25</v>
      </c>
      <c r="B27">
        <v>0.58152946563710195</v>
      </c>
      <c r="C27">
        <v>0.58066430200553198</v>
      </c>
      <c r="D27">
        <v>0.57979010191389002</v>
      </c>
      <c r="E27">
        <v>0.57892580885907896</v>
      </c>
      <c r="F27">
        <v>0.57809001300448204</v>
      </c>
      <c r="G27">
        <v>0.57729802221137205</v>
      </c>
      <c r="H27">
        <v>0.57655982667057903</v>
      </c>
      <c r="I27">
        <v>0.57587942794819302</v>
      </c>
      <c r="J27">
        <v>0.57525547797051901</v>
      </c>
      <c r="K27">
        <v>0.57468276559949905</v>
      </c>
      <c r="L27">
        <v>0.57415395849374096</v>
      </c>
      <c r="M27">
        <v>0.57366112864273899</v>
      </c>
      <c r="N27">
        <v>0.57319682086530599</v>
      </c>
      <c r="O27">
        <v>0.57275463111574898</v>
      </c>
      <c r="P27">
        <v>0.57232938307735604</v>
      </c>
      <c r="Q27">
        <v>0.57191702956754598</v>
      </c>
      <c r="R27">
        <v>0.571514390919724</v>
      </c>
      <c r="S27">
        <v>0.57111881321917102</v>
      </c>
      <c r="T27">
        <v>0.57072800960708203</v>
      </c>
      <c r="U27">
        <v>0.57034144866990799</v>
      </c>
      <c r="V27">
        <v>0.56996158392617002</v>
      </c>
      <c r="W27">
        <v>0.56959409621558799</v>
      </c>
      <c r="X27">
        <v>0.56924947165399797</v>
      </c>
      <c r="Y27">
        <v>0.56894481154876397</v>
      </c>
      <c r="Z27">
        <v>0.56870401927241498</v>
      </c>
      <c r="AA27">
        <v>0.56855254999859495</v>
      </c>
      <c r="AB27">
        <v>0.56850217617323895</v>
      </c>
      <c r="AC27">
        <v>0.56852887835838495</v>
      </c>
      <c r="AD27">
        <v>0.568564679977</v>
      </c>
      <c r="AE27">
        <v>0.56852491419108597</v>
      </c>
      <c r="AF27">
        <v>0.56835260552985001</v>
      </c>
      <c r="AG27">
        <v>0.56803697549916798</v>
      </c>
      <c r="AH27">
        <v>0.56759865193818404</v>
      </c>
      <c r="AI27">
        <v>0.56706715771667804</v>
      </c>
      <c r="AJ27">
        <v>0.56646784458023203</v>
      </c>
      <c r="AK27">
        <v>0.56581836617776704</v>
      </c>
      <c r="AL27">
        <v>0.56512967045032703</v>
      </c>
      <c r="AM27">
        <v>0.56440816923958304</v>
      </c>
      <c r="AN27">
        <v>0.56365747256420495</v>
      </c>
      <c r="AO27">
        <v>0.562876597373835</v>
      </c>
      <c r="AP27">
        <v>0.56205629219285402</v>
      </c>
      <c r="AQ27">
        <v>0.56117351142479299</v>
      </c>
      <c r="AR27">
        <v>0.560183246226169</v>
      </c>
      <c r="AS27">
        <v>0.55903428634684604</v>
      </c>
      <c r="AT27">
        <v>0.55774603888183305</v>
      </c>
      <c r="AU27">
        <v>0.55644745089469505</v>
      </c>
      <c r="AV27">
        <v>0.55524193324443505</v>
      </c>
      <c r="AW27">
        <v>0.55412576359710497</v>
      </c>
      <c r="AX27">
        <v>0.55305521939381397</v>
      </c>
      <c r="AY27">
        <v>0.55199773113415995</v>
      </c>
      <c r="AZ27">
        <v>0.55093707296678096</v>
      </c>
    </row>
    <row r="28" spans="1:52" x14ac:dyDescent="0.5">
      <c r="A28">
        <v>21.5</v>
      </c>
      <c r="B28">
        <v>0.58600298244055005</v>
      </c>
      <c r="C28">
        <v>0.58510421730332995</v>
      </c>
      <c r="D28">
        <v>0.58420777243635003</v>
      </c>
      <c r="E28">
        <v>0.58333429982109597</v>
      </c>
      <c r="F28">
        <v>0.58250182274936702</v>
      </c>
      <c r="G28">
        <v>0.581722988920227</v>
      </c>
      <c r="H28">
        <v>0.58100393986349297</v>
      </c>
      <c r="I28">
        <v>0.58034479926456595</v>
      </c>
      <c r="J28">
        <v>0.57974120833555598</v>
      </c>
      <c r="K28">
        <v>0.57918618745417405</v>
      </c>
      <c r="L28">
        <v>0.57867178408041098</v>
      </c>
      <c r="M28">
        <v>0.57819025267503898</v>
      </c>
      <c r="N28">
        <v>0.57773474076486397</v>
      </c>
      <c r="O28">
        <v>0.57729957695070699</v>
      </c>
      <c r="P28">
        <v>0.57688029331267698</v>
      </c>
      <c r="Q28">
        <v>0.57647350823237797</v>
      </c>
      <c r="R28">
        <v>0.57607678177570298</v>
      </c>
      <c r="S28">
        <v>0.57568855438631295</v>
      </c>
      <c r="T28">
        <v>0.57530828583323401</v>
      </c>
      <c r="U28">
        <v>0.57493689153920702</v>
      </c>
      <c r="V28">
        <v>0.57457751331236295</v>
      </c>
      <c r="W28">
        <v>0.57423659424078499</v>
      </c>
      <c r="X28">
        <v>0.57392508405239195</v>
      </c>
      <c r="Y28">
        <v>0.573659139044567</v>
      </c>
      <c r="Z28">
        <v>0.57345872091955097</v>
      </c>
      <c r="AA28">
        <v>0.57334147217950404</v>
      </c>
      <c r="AB28">
        <v>0.57331025372425504</v>
      </c>
      <c r="AC28">
        <v>0.57333908788069099</v>
      </c>
      <c r="AD28">
        <v>0.57337124277579898</v>
      </c>
      <c r="AE28">
        <v>0.573339317256503</v>
      </c>
      <c r="AF28">
        <v>0.57319459887037205</v>
      </c>
      <c r="AG28">
        <v>0.57292130793273699</v>
      </c>
      <c r="AH28">
        <v>0.57252964429943298</v>
      </c>
      <c r="AI28">
        <v>0.57204083242807802</v>
      </c>
      <c r="AJ28">
        <v>0.57147605454357897</v>
      </c>
      <c r="AK28">
        <v>0.57085170696373799</v>
      </c>
      <c r="AL28">
        <v>0.57017859779490598</v>
      </c>
      <c r="AM28">
        <v>0.56946249761772705</v>
      </c>
      <c r="AN28">
        <v>0.56870446069513403</v>
      </c>
      <c r="AO28">
        <v>0.56790007400004305</v>
      </c>
      <c r="AP28">
        <v>0.56703739500964001</v>
      </c>
      <c r="AQ28">
        <v>0.56609488593975399</v>
      </c>
      <c r="AR28">
        <v>0.56504495511072295</v>
      </c>
      <c r="AS28">
        <v>0.56387329528193397</v>
      </c>
      <c r="AT28">
        <v>0.56260989676505102</v>
      </c>
      <c r="AU28">
        <v>0.561328640780279</v>
      </c>
      <c r="AV28">
        <v>0.56009458783869104</v>
      </c>
      <c r="AW28">
        <v>0.55892549329204899</v>
      </c>
      <c r="AX28">
        <v>0.55780584276280798</v>
      </c>
      <c r="AY28">
        <v>0.55671388144701195</v>
      </c>
      <c r="AZ28">
        <v>0.55563403167845304</v>
      </c>
    </row>
    <row r="29" spans="1:52" x14ac:dyDescent="0.5">
      <c r="A29">
        <v>21.75</v>
      </c>
      <c r="B29">
        <v>0.59038978354296001</v>
      </c>
      <c r="C29">
        <v>0.58949662165471794</v>
      </c>
      <c r="D29">
        <v>0.588614447627547</v>
      </c>
      <c r="E29">
        <v>0.58776044305298702</v>
      </c>
      <c r="F29">
        <v>0.58694887387503503</v>
      </c>
      <c r="G29">
        <v>0.58618929095282502</v>
      </c>
      <c r="H29">
        <v>0.58548595574887197</v>
      </c>
      <c r="I29">
        <v>0.58483839664773896</v>
      </c>
      <c r="J29">
        <v>0.584242657948569</v>
      </c>
      <c r="K29">
        <v>0.58369273931025301</v>
      </c>
      <c r="L29">
        <v>0.58318186077176104</v>
      </c>
      <c r="M29">
        <v>0.58270338454622195</v>
      </c>
      <c r="N29">
        <v>0.58225138007299304</v>
      </c>
      <c r="O29">
        <v>0.581820903361293</v>
      </c>
      <c r="P29">
        <v>0.58140808930578503</v>
      </c>
      <c r="Q29">
        <v>0.58101015215841101</v>
      </c>
      <c r="R29">
        <v>0.58062537479932597</v>
      </c>
      <c r="S29">
        <v>0.58025315150927503</v>
      </c>
      <c r="T29">
        <v>0.57989413139610102</v>
      </c>
      <c r="U29">
        <v>0.57955048248543295</v>
      </c>
      <c r="V29">
        <v>0.57922624487748797</v>
      </c>
      <c r="W29">
        <v>0.57892764322940204</v>
      </c>
      <c r="X29">
        <v>0.57866306119047595</v>
      </c>
      <c r="Y29">
        <v>0.57844215435296797</v>
      </c>
      <c r="Z29">
        <v>0.57827343181270696</v>
      </c>
      <c r="AA29">
        <v>0.57815994826123596</v>
      </c>
      <c r="AB29">
        <v>0.57809400711231096</v>
      </c>
      <c r="AC29">
        <v>0.578053765714995</v>
      </c>
      <c r="AD29">
        <v>0.57800541039108799</v>
      </c>
      <c r="AE29">
        <v>0.57791171377081996</v>
      </c>
      <c r="AF29">
        <v>0.57774265115244705</v>
      </c>
      <c r="AG29">
        <v>0.57748186811042401</v>
      </c>
      <c r="AH29">
        <v>0.57712648859454896</v>
      </c>
      <c r="AI29">
        <v>0.57668254835280797</v>
      </c>
      <c r="AJ29">
        <v>0.57615972171687901</v>
      </c>
      <c r="AK29">
        <v>0.57556748015569803</v>
      </c>
      <c r="AL29">
        <v>0.57491299580858901</v>
      </c>
      <c r="AM29">
        <v>0.57420024525921698</v>
      </c>
      <c r="AN29">
        <v>0.57342972852589302</v>
      </c>
      <c r="AO29">
        <v>0.57259855727782005</v>
      </c>
      <c r="AP29">
        <v>0.57170115459033199</v>
      </c>
      <c r="AQ29">
        <v>0.570731288040222</v>
      </c>
      <c r="AR29">
        <v>0.56968614061072997</v>
      </c>
      <c r="AS29">
        <v>0.56857168693287197</v>
      </c>
      <c r="AT29">
        <v>0.56740584136857897</v>
      </c>
      <c r="AU29">
        <v>0.56621507008076299</v>
      </c>
      <c r="AV29">
        <v>0.565025135433736</v>
      </c>
      <c r="AW29">
        <v>0.56385279737169702</v>
      </c>
      <c r="AX29">
        <v>0.56270394812867897</v>
      </c>
      <c r="AY29">
        <v>0.56157705728289198</v>
      </c>
      <c r="AZ29">
        <v>0.56046772032139902</v>
      </c>
    </row>
    <row r="30" spans="1:52" x14ac:dyDescent="0.5">
      <c r="A30">
        <v>22</v>
      </c>
      <c r="B30">
        <v>0.59470914634097605</v>
      </c>
      <c r="C30">
        <v>0.59385021500343804</v>
      </c>
      <c r="D30">
        <v>0.59300735069181498</v>
      </c>
      <c r="E30">
        <v>0.59219261314915494</v>
      </c>
      <c r="F30">
        <v>0.59141588088575103</v>
      </c>
      <c r="G30">
        <v>0.59068391907900197</v>
      </c>
      <c r="H30">
        <v>0.59000007559235401</v>
      </c>
      <c r="I30">
        <v>0.58936456172956697</v>
      </c>
      <c r="J30">
        <v>0.58877512800203302</v>
      </c>
      <c r="K30">
        <v>0.58822790108717204</v>
      </c>
      <c r="L30">
        <v>0.58771818886884597</v>
      </c>
      <c r="M30">
        <v>0.58724113944647904</v>
      </c>
      <c r="N30">
        <v>0.58679221616016497</v>
      </c>
      <c r="O30">
        <v>0.58636750318199904</v>
      </c>
      <c r="P30">
        <v>0.58596388236144703</v>
      </c>
      <c r="Q30">
        <v>0.58557912806359302</v>
      </c>
      <c r="R30">
        <v>0.58521196023467503</v>
      </c>
      <c r="S30">
        <v>0.584862081769291</v>
      </c>
      <c r="T30">
        <v>0.58453020590558602</v>
      </c>
      <c r="U30">
        <v>0.58421805191850895</v>
      </c>
      <c r="V30">
        <v>0.58392825188571296</v>
      </c>
      <c r="W30">
        <v>0.58366407162778799</v>
      </c>
      <c r="X30">
        <v>0.58342882048515199</v>
      </c>
      <c r="Y30">
        <v>0.58322484196660196</v>
      </c>
      <c r="Z30">
        <v>0.58305209125778401</v>
      </c>
      <c r="AA30">
        <v>0.58290654816177601</v>
      </c>
      <c r="AB30">
        <v>0.58277902401742498</v>
      </c>
      <c r="AC30">
        <v>0.58265508448790004</v>
      </c>
      <c r="AD30">
        <v>0.58251655305826999</v>
      </c>
      <c r="AE30">
        <v>0.58234434622490605</v>
      </c>
      <c r="AF30">
        <v>0.58212163864123501</v>
      </c>
      <c r="AG30">
        <v>0.58183615931922905</v>
      </c>
      <c r="AH30">
        <v>0.58148094329959299</v>
      </c>
      <c r="AI30">
        <v>0.581053662342078</v>
      </c>
      <c r="AJ30">
        <v>0.58055516780699901</v>
      </c>
      <c r="AK30">
        <v>0.57998791625878798</v>
      </c>
      <c r="AL30">
        <v>0.57935470517085697</v>
      </c>
      <c r="AM30">
        <v>0.57865788317033395</v>
      </c>
      <c r="AN30">
        <v>0.57789904766551503</v>
      </c>
      <c r="AO30">
        <v>0.57707919980130395</v>
      </c>
      <c r="AP30">
        <v>0.576199324044808</v>
      </c>
      <c r="AQ30">
        <v>0.57526131593613905</v>
      </c>
      <c r="AR30">
        <v>0.57426904472667695</v>
      </c>
      <c r="AS30">
        <v>0.57322914594493002</v>
      </c>
      <c r="AT30">
        <v>0.57215106163603002</v>
      </c>
      <c r="AU30">
        <v>0.57104608304891202</v>
      </c>
      <c r="AV30">
        <v>0.56992567324641796</v>
      </c>
      <c r="AW30">
        <v>0.56879978454622104</v>
      </c>
      <c r="AX30">
        <v>0.56767585568033596</v>
      </c>
      <c r="AY30">
        <v>0.56655872157262999</v>
      </c>
      <c r="AZ30">
        <v>0.56545119995934201</v>
      </c>
    </row>
    <row r="31" spans="1:52" x14ac:dyDescent="0.5">
      <c r="A31">
        <v>22.25</v>
      </c>
      <c r="B31">
        <v>0.59904327016387804</v>
      </c>
      <c r="C31">
        <v>0.59823500818324904</v>
      </c>
      <c r="D31">
        <v>0.59744475141178499</v>
      </c>
      <c r="E31">
        <v>0.59668021629089796</v>
      </c>
      <c r="F31">
        <v>0.59594773581154803</v>
      </c>
      <c r="G31">
        <v>0.59525184186039004</v>
      </c>
      <c r="H31">
        <v>0.59459511796521802</v>
      </c>
      <c r="I31">
        <v>0.59397830795662798</v>
      </c>
      <c r="J31">
        <v>0.59340061569495794</v>
      </c>
      <c r="K31">
        <v>0.59286010915299003</v>
      </c>
      <c r="L31">
        <v>0.59235414727346103</v>
      </c>
      <c r="M31">
        <v>0.59187976987143498</v>
      </c>
      <c r="N31">
        <v>0.59143401741915003</v>
      </c>
      <c r="O31">
        <v>0.591014170187661</v>
      </c>
      <c r="P31">
        <v>0.59061791092663296</v>
      </c>
      <c r="Q31">
        <v>0.59024342165954802</v>
      </c>
      <c r="R31">
        <v>0.58988942475244499</v>
      </c>
      <c r="S31">
        <v>0.58955517323277595</v>
      </c>
      <c r="T31">
        <v>0.58924038747374996</v>
      </c>
      <c r="U31">
        <v>0.58894512710452296</v>
      </c>
      <c r="V31">
        <v>0.58866958141205605</v>
      </c>
      <c r="W31">
        <v>0.588413762857113</v>
      </c>
      <c r="X31">
        <v>0.588177101776719</v>
      </c>
      <c r="Y31">
        <v>0.58795796970330505</v>
      </c>
      <c r="Z31">
        <v>0.58775320195819403</v>
      </c>
      <c r="AA31">
        <v>0.58755773439523395</v>
      </c>
      <c r="AB31">
        <v>0.58736448997269297</v>
      </c>
      <c r="AC31">
        <v>0.58716462086685295</v>
      </c>
      <c r="AD31">
        <v>0.58694812255738804</v>
      </c>
      <c r="AE31">
        <v>0.58670471424869597</v>
      </c>
      <c r="AF31">
        <v>0.58642478200857295</v>
      </c>
      <c r="AG31">
        <v>0.58610016013354205</v>
      </c>
      <c r="AH31">
        <v>0.58572459351538897</v>
      </c>
      <c r="AI31">
        <v>0.58529384060902601</v>
      </c>
      <c r="AJ31">
        <v>0.58480548447245595</v>
      </c>
      <c r="AK31">
        <v>0.58425857831041705</v>
      </c>
      <c r="AL31">
        <v>0.58365325668141599</v>
      </c>
      <c r="AM31">
        <v>0.58299041284180997</v>
      </c>
      <c r="AN31">
        <v>0.58227149961749602</v>
      </c>
      <c r="AO31">
        <v>0.58149847001152299</v>
      </c>
      <c r="AP31">
        <v>0.58067383851208998</v>
      </c>
      <c r="AQ31">
        <v>0.57980081422311303</v>
      </c>
      <c r="AR31">
        <v>0.57888343439324297</v>
      </c>
      <c r="AS31">
        <v>0.57792661936904699</v>
      </c>
      <c r="AT31">
        <v>0.576936087353631</v>
      </c>
      <c r="AU31">
        <v>0.57591811191449904</v>
      </c>
      <c r="AV31">
        <v>0.57487916315966503</v>
      </c>
      <c r="AW31">
        <v>0.57382551824136296</v>
      </c>
      <c r="AX31">
        <v>0.57276293541086398</v>
      </c>
      <c r="AY31">
        <v>0.571696455730063</v>
      </c>
      <c r="AZ31">
        <v>0.570630346774749</v>
      </c>
    </row>
    <row r="32" spans="1:52" x14ac:dyDescent="0.5">
      <c r="A32">
        <v>22.5</v>
      </c>
      <c r="B32">
        <v>0.60353718425583902</v>
      </c>
      <c r="C32">
        <v>0.60278473440435698</v>
      </c>
      <c r="D32">
        <v>0.60205072479043598</v>
      </c>
      <c r="E32">
        <v>0.60134001206096599</v>
      </c>
      <c r="F32">
        <v>0.60065656019955804</v>
      </c>
      <c r="G32">
        <v>0.60000325335484495</v>
      </c>
      <c r="H32">
        <v>0.59938183479749696</v>
      </c>
      <c r="I32">
        <v>0.59879296423582495</v>
      </c>
      <c r="J32">
        <v>0.59823636653091405</v>
      </c>
      <c r="K32">
        <v>0.59771103518403002</v>
      </c>
      <c r="L32">
        <v>0.59721545435536505</v>
      </c>
      <c r="M32">
        <v>0.59674780974290798</v>
      </c>
      <c r="N32">
        <v>0.59630616847908402</v>
      </c>
      <c r="O32">
        <v>0.59588861774399704</v>
      </c>
      <c r="P32">
        <v>0.59549335906684797</v>
      </c>
      <c r="Q32">
        <v>0.59511875964689998</v>
      </c>
      <c r="R32">
        <v>0.594763363770203</v>
      </c>
      <c r="S32">
        <v>0.594425867371284</v>
      </c>
      <c r="T32">
        <v>0.59410505806493497</v>
      </c>
      <c r="U32">
        <v>0.59379972266763803</v>
      </c>
      <c r="V32">
        <v>0.59350852535360799</v>
      </c>
      <c r="W32">
        <v>0.59322986286328305</v>
      </c>
      <c r="X32">
        <v>0.59296170871763099</v>
      </c>
      <c r="Y32">
        <v>0.592701465334597</v>
      </c>
      <c r="Z32">
        <v>0.592445849236241</v>
      </c>
      <c r="AA32">
        <v>0.592190837153453</v>
      </c>
      <c r="AB32">
        <v>0.59193169677004998</v>
      </c>
      <c r="AC32">
        <v>0.59166311370658897</v>
      </c>
      <c r="AD32">
        <v>0.59137940785504295</v>
      </c>
      <c r="AE32">
        <v>0.59107481227133696</v>
      </c>
      <c r="AF32">
        <v>0.59074377341280204</v>
      </c>
      <c r="AG32">
        <v>0.59038122782915603</v>
      </c>
      <c r="AH32">
        <v>0.58998281842658096</v>
      </c>
      <c r="AI32">
        <v>0.589545030062396</v>
      </c>
      <c r="AJ32">
        <v>0.58906524319034204</v>
      </c>
      <c r="AK32">
        <v>0.58854171972370695</v>
      </c>
      <c r="AL32">
        <v>0.58797354381879297</v>
      </c>
      <c r="AM32">
        <v>0.58736054153172701</v>
      </c>
      <c r="AN32">
        <v>0.58670319900393897</v>
      </c>
      <c r="AO32">
        <v>0.58600259146959599</v>
      </c>
      <c r="AP32">
        <v>0.58526032722352705</v>
      </c>
      <c r="AQ32">
        <v>0.58447850344521701</v>
      </c>
      <c r="AR32">
        <v>0.58365966565093197</v>
      </c>
      <c r="AS32">
        <v>0.58280676036760704</v>
      </c>
      <c r="AT32">
        <v>0.58192307175143299</v>
      </c>
      <c r="AU32">
        <v>0.581012136963311</v>
      </c>
      <c r="AV32">
        <v>0.580077640955726</v>
      </c>
      <c r="AW32">
        <v>0.579123297088592</v>
      </c>
      <c r="AX32">
        <v>0.57815272386391203</v>
      </c>
      <c r="AY32">
        <v>0.5771693290073</v>
      </c>
      <c r="AZ32">
        <v>0.57617621024918397</v>
      </c>
    </row>
    <row r="33" spans="1:52" x14ac:dyDescent="0.5">
      <c r="A33">
        <v>22.75</v>
      </c>
      <c r="B33">
        <v>0.60833041775599095</v>
      </c>
      <c r="C33">
        <v>0.60762531819257204</v>
      </c>
      <c r="D33">
        <v>0.60693975532840105</v>
      </c>
      <c r="E33">
        <v>0.60627706399280901</v>
      </c>
      <c r="F33">
        <v>0.60563980625587499</v>
      </c>
      <c r="G33">
        <v>0.60502966217621301</v>
      </c>
      <c r="H33">
        <v>0.60444741159412896</v>
      </c>
      <c r="I33">
        <v>0.60389299846209399</v>
      </c>
      <c r="J33">
        <v>0.60336565719047197</v>
      </c>
      <c r="K33">
        <v>0.60286407480767201</v>
      </c>
      <c r="L33">
        <v>0.60238656325336204</v>
      </c>
      <c r="M33">
        <v>0.60193122101137697</v>
      </c>
      <c r="N33">
        <v>0.60149607012774198</v>
      </c>
      <c r="O33">
        <v>0.60107916139557704</v>
      </c>
      <c r="P33">
        <v>0.60067864567057705</v>
      </c>
      <c r="Q33">
        <v>0.60029281280379199</v>
      </c>
      <c r="R33">
        <v>0.59992010151241304</v>
      </c>
      <c r="S33">
        <v>0.59955908397304802</v>
      </c>
      <c r="T33">
        <v>0.59920842900136295</v>
      </c>
      <c r="U33">
        <v>0.59886684774272303</v>
      </c>
      <c r="V33">
        <v>0.59853302629945204</v>
      </c>
      <c r="W33">
        <v>0.59820555086111904</v>
      </c>
      <c r="X33">
        <v>0.59788283258322705</v>
      </c>
      <c r="Y33">
        <v>0.59756304123050996</v>
      </c>
      <c r="Z33">
        <v>0.59724405770741795</v>
      </c>
      <c r="AA33">
        <v>0.59692345515440004</v>
      </c>
      <c r="AB33">
        <v>0.59659851561728705</v>
      </c>
      <c r="AC33">
        <v>0.59626628433752404</v>
      </c>
      <c r="AD33">
        <v>0.59592365728723695</v>
      </c>
      <c r="AE33">
        <v>0.59556749130182296</v>
      </c>
      <c r="AF33">
        <v>0.59519472192281297</v>
      </c>
      <c r="AG33">
        <v>0.594802473224049</v>
      </c>
      <c r="AH33">
        <v>0.59438814669657203</v>
      </c>
      <c r="AI33">
        <v>0.593949481730629</v>
      </c>
      <c r="AJ33">
        <v>0.59348458654452596</v>
      </c>
      <c r="AK33">
        <v>0.59299194375808795</v>
      </c>
      <c r="AL33">
        <v>0.592470398191142</v>
      </c>
      <c r="AM33">
        <v>0.59191913511383398</v>
      </c>
      <c r="AN33">
        <v>0.59133765581186404</v>
      </c>
      <c r="AO33">
        <v>0.59072575461778398</v>
      </c>
      <c r="AP33">
        <v>0.59008349843167696</v>
      </c>
      <c r="AQ33">
        <v>0.58941120702776895</v>
      </c>
      <c r="AR33">
        <v>0.58870943072226001</v>
      </c>
      <c r="AS33">
        <v>0.58797892159684795</v>
      </c>
      <c r="AT33">
        <v>0.58722059545330396</v>
      </c>
      <c r="AU33">
        <v>0.586435483712475</v>
      </c>
      <c r="AV33">
        <v>0.58562467699436105</v>
      </c>
      <c r="AW33">
        <v>0.58478926443708201</v>
      </c>
      <c r="AX33">
        <v>0.58393027434164502</v>
      </c>
      <c r="AY33">
        <v>0.58304862216294895</v>
      </c>
      <c r="AZ33">
        <v>0.582145071262959</v>
      </c>
    </row>
    <row r="34" spans="1:52" x14ac:dyDescent="0.5">
      <c r="A34">
        <v>23</v>
      </c>
      <c r="B34">
        <v>0.61340667622255995</v>
      </c>
      <c r="C34">
        <v>0.61272808025783698</v>
      </c>
      <c r="D34">
        <v>0.61207161552276701</v>
      </c>
      <c r="E34">
        <v>0.61144008971715602</v>
      </c>
      <c r="F34">
        <v>0.61083532100023497</v>
      </c>
      <c r="G34">
        <v>0.61025805739477101</v>
      </c>
      <c r="H34">
        <v>0.60970801108457395</v>
      </c>
      <c r="I34">
        <v>0.60918398870200696</v>
      </c>
      <c r="J34">
        <v>0.60868408540702701</v>
      </c>
      <c r="K34">
        <v>0.60820590690644705</v>
      </c>
      <c r="L34">
        <v>0.60774678802462301</v>
      </c>
      <c r="M34">
        <v>0.60730398553864096</v>
      </c>
      <c r="N34">
        <v>0.60687483310998802</v>
      </c>
      <c r="O34">
        <v>0.60645685470644195</v>
      </c>
      <c r="P34">
        <v>0.60604783872997903</v>
      </c>
      <c r="Q34">
        <v>0.605645878095733</v>
      </c>
      <c r="R34">
        <v>0.60524938233425696</v>
      </c>
      <c r="S34">
        <v>0.604857067224293</v>
      </c>
      <c r="T34">
        <v>0.60446792627869295</v>
      </c>
      <c r="U34">
        <v>0.60408118724664095</v>
      </c>
      <c r="V34">
        <v>0.60369625611619604</v>
      </c>
      <c r="W34">
        <v>0.60331265119897004</v>
      </c>
      <c r="X34">
        <v>0.60292993105422799</v>
      </c>
      <c r="Y34">
        <v>0.60254762170258902</v>
      </c>
      <c r="Z34">
        <v>0.602165150460795</v>
      </c>
      <c r="AA34">
        <v>0.60178179476140303</v>
      </c>
      <c r="AB34">
        <v>0.60139665349178895</v>
      </c>
      <c r="AC34">
        <v>0.60100864513574503</v>
      </c>
      <c r="AD34">
        <v>0.60061653171308704</v>
      </c>
      <c r="AE34">
        <v>0.60021896166602595</v>
      </c>
      <c r="AF34">
        <v>0.59981452052022299</v>
      </c>
      <c r="AG34">
        <v>0.59940177707499998</v>
      </c>
      <c r="AH34">
        <v>0.59897931551197003</v>
      </c>
      <c r="AI34">
        <v>0.59854574911629699</v>
      </c>
      <c r="AJ34">
        <v>0.59809971730203104</v>
      </c>
      <c r="AK34">
        <v>0.59763987235389504</v>
      </c>
      <c r="AL34">
        <v>0.59716486452518003</v>
      </c>
      <c r="AM34">
        <v>0.59667333361289498</v>
      </c>
      <c r="AN34">
        <v>0.59616391235383603</v>
      </c>
      <c r="AO34">
        <v>0.59563524282175395</v>
      </c>
      <c r="AP34">
        <v>0.59508600243354004</v>
      </c>
      <c r="AQ34">
        <v>0.59451493227472996</v>
      </c>
      <c r="AR34">
        <v>0.593920858343159</v>
      </c>
      <c r="AS34">
        <v>0.59330269664245205</v>
      </c>
      <c r="AT34">
        <v>0.592659436292439</v>
      </c>
      <c r="AU34">
        <v>0.59199010028279098</v>
      </c>
      <c r="AV34">
        <v>0.59129368966295304</v>
      </c>
      <c r="AW34">
        <v>0.590569121888191</v>
      </c>
      <c r="AX34">
        <v>0.58981517618944601</v>
      </c>
      <c r="AY34">
        <v>0.58903045779903596</v>
      </c>
      <c r="AZ34">
        <v>0.58821338951837998</v>
      </c>
    </row>
    <row r="35" spans="1:52" x14ac:dyDescent="0.5">
      <c r="A35">
        <v>23.25</v>
      </c>
      <c r="B35">
        <v>0.61857386986676099</v>
      </c>
      <c r="C35">
        <v>0.617899226416595</v>
      </c>
      <c r="D35">
        <v>0.617249544807279</v>
      </c>
      <c r="E35">
        <v>0.61662803651843601</v>
      </c>
      <c r="F35">
        <v>0.616036386368355</v>
      </c>
      <c r="G35">
        <v>0.61547470119674297</v>
      </c>
      <c r="H35">
        <v>0.61494166658988403</v>
      </c>
      <c r="I35">
        <v>0.61443485077034099</v>
      </c>
      <c r="J35">
        <v>0.61395107580518504</v>
      </c>
      <c r="K35">
        <v>0.61348678295473602</v>
      </c>
      <c r="L35">
        <v>0.613038341512261</v>
      </c>
      <c r="M35">
        <v>0.61260227698510605</v>
      </c>
      <c r="N35">
        <v>0.61217541643383699</v>
      </c>
      <c r="O35">
        <v>0.61175496274654095</v>
      </c>
      <c r="P35">
        <v>0.61133851596977795</v>
      </c>
      <c r="Q35">
        <v>0.61092406074147299</v>
      </c>
      <c r="R35">
        <v>0.61050993675197596</v>
      </c>
      <c r="S35">
        <v>0.61009480574322295</v>
      </c>
      <c r="T35">
        <v>0.60967762477535303</v>
      </c>
      <c r="U35">
        <v>0.60925763160763102</v>
      </c>
      <c r="V35">
        <v>0.60883434390430402</v>
      </c>
      <c r="W35">
        <v>0.60840756932096296</v>
      </c>
      <c r="X35">
        <v>0.60797741835269303</v>
      </c>
      <c r="Y35">
        <v>0.60754430685816196</v>
      </c>
      <c r="Z35">
        <v>0.60710893222839901</v>
      </c>
      <c r="AA35">
        <v>0.60667220892824802</v>
      </c>
      <c r="AB35">
        <v>0.60623515779756898</v>
      </c>
      <c r="AC35">
        <v>0.60579875842554498</v>
      </c>
      <c r="AD35">
        <v>0.60536378990595696</v>
      </c>
      <c r="AE35">
        <v>0.60493069418134204</v>
      </c>
      <c r="AF35">
        <v>0.60449949166646</v>
      </c>
      <c r="AG35">
        <v>0.60406976190713102</v>
      </c>
      <c r="AH35">
        <v>0.60364068113637503</v>
      </c>
      <c r="AI35">
        <v>0.60321109381523896</v>
      </c>
      <c r="AJ35">
        <v>0.60277959179696095</v>
      </c>
      <c r="AK35">
        <v>0.60234458096308297</v>
      </c>
      <c r="AL35">
        <v>0.60190432558780005</v>
      </c>
      <c r="AM35">
        <v>0.60145697029991596</v>
      </c>
      <c r="AN35">
        <v>0.60100054593654695</v>
      </c>
      <c r="AO35">
        <v>0.60053296864925598</v>
      </c>
      <c r="AP35">
        <v>0.60005204195835204</v>
      </c>
      <c r="AQ35">
        <v>0.59955546940827598</v>
      </c>
      <c r="AR35">
        <v>0.599040881027743</v>
      </c>
      <c r="AS35">
        <v>0.59850587029005198</v>
      </c>
      <c r="AT35">
        <v>0.59794803134358498</v>
      </c>
      <c r="AU35">
        <v>0.59736498191674103</v>
      </c>
      <c r="AV35">
        <v>0.59675435833208501</v>
      </c>
      <c r="AW35">
        <v>0.59611377592104298</v>
      </c>
      <c r="AX35">
        <v>0.59544075807068197</v>
      </c>
      <c r="AY35">
        <v>0.59473264587240104</v>
      </c>
      <c r="AZ35">
        <v>0.59398650511935802</v>
      </c>
    </row>
    <row r="36" spans="1:52" x14ac:dyDescent="0.5">
      <c r="A36">
        <v>23.5</v>
      </c>
      <c r="B36">
        <v>0.62364916833424699</v>
      </c>
      <c r="C36">
        <v>0.62296348544949398</v>
      </c>
      <c r="D36">
        <v>0.62230442186869095</v>
      </c>
      <c r="E36">
        <v>0.621676736730847</v>
      </c>
      <c r="F36">
        <v>0.62108276726481904</v>
      </c>
      <c r="G36">
        <v>0.62052238518006997</v>
      </c>
      <c r="H36">
        <v>0.61999338686766803</v>
      </c>
      <c r="I36">
        <v>0.619492135005691</v>
      </c>
      <c r="J36">
        <v>0.619014246981616</v>
      </c>
      <c r="K36">
        <v>0.61855517887755596</v>
      </c>
      <c r="L36">
        <v>0.61811063359984697</v>
      </c>
      <c r="M36">
        <v>0.61767678851566099</v>
      </c>
      <c r="N36">
        <v>0.617250375939289</v>
      </c>
      <c r="O36">
        <v>0.61682866193185804</v>
      </c>
      <c r="P36">
        <v>0.61640936542931102</v>
      </c>
      <c r="Q36">
        <v>0.61599055028426697</v>
      </c>
      <c r="R36">
        <v>0.61557051346354696</v>
      </c>
      <c r="S36">
        <v>0.61514768622692095</v>
      </c>
      <c r="T36">
        <v>0.61472056240705897</v>
      </c>
      <c r="U36">
        <v>0.61428766858022699</v>
      </c>
      <c r="V36">
        <v>0.61384759367036001</v>
      </c>
      <c r="W36">
        <v>0.61339909740597398</v>
      </c>
      <c r="X36">
        <v>0.61294131216030001</v>
      </c>
      <c r="Y36">
        <v>0.61247403194326999</v>
      </c>
      <c r="Z36">
        <v>0.61199803752406501</v>
      </c>
      <c r="AA36">
        <v>0.61151534297852495</v>
      </c>
      <c r="AB36">
        <v>0.61102920110603398</v>
      </c>
      <c r="AC36">
        <v>0.610543735027399</v>
      </c>
      <c r="AD36">
        <v>0.61006321011905595</v>
      </c>
      <c r="AE36">
        <v>0.60959116635977395</v>
      </c>
      <c r="AF36">
        <v>0.60912974399426001</v>
      </c>
      <c r="AG36">
        <v>0.60867944538026797</v>
      </c>
      <c r="AH36">
        <v>0.60823934571234395</v>
      </c>
      <c r="AI36">
        <v>0.60780757125556295</v>
      </c>
      <c r="AJ36">
        <v>0.60738181705389305</v>
      </c>
      <c r="AK36">
        <v>0.60695974845054501</v>
      </c>
      <c r="AL36">
        <v>0.60653923018101397</v>
      </c>
      <c r="AM36">
        <v>0.60611839098397002</v>
      </c>
      <c r="AN36">
        <v>0.60569555160301902</v>
      </c>
      <c r="AO36">
        <v>0.60526904071306598</v>
      </c>
      <c r="AP36">
        <v>0.60483692339943895</v>
      </c>
      <c r="AQ36">
        <v>0.60439668999061402</v>
      </c>
      <c r="AR36">
        <v>0.60394500053974998</v>
      </c>
      <c r="AS36">
        <v>0.60347762057875198</v>
      </c>
      <c r="AT36">
        <v>0.60298965636486201</v>
      </c>
      <c r="AU36">
        <v>0.60247606603229398</v>
      </c>
      <c r="AV36">
        <v>0.60193224831700798</v>
      </c>
      <c r="AW36">
        <v>0.601354435466674</v>
      </c>
      <c r="AX36">
        <v>0.60073971966965001</v>
      </c>
      <c r="AY36">
        <v>0.60008573633215501</v>
      </c>
      <c r="AZ36">
        <v>0.59939015897825798</v>
      </c>
    </row>
    <row r="37" spans="1:52" x14ac:dyDescent="0.5">
      <c r="A37">
        <v>23.75</v>
      </c>
      <c r="B37">
        <v>0.628568290716084</v>
      </c>
      <c r="C37">
        <v>0.62786555679171496</v>
      </c>
      <c r="D37">
        <v>0.62718935656714403</v>
      </c>
      <c r="E37">
        <v>0.62654726047910103</v>
      </c>
      <c r="F37">
        <v>0.62594314434266696</v>
      </c>
      <c r="G37">
        <v>0.62537704752388301</v>
      </c>
      <c r="H37">
        <v>0.624845932386487</v>
      </c>
      <c r="I37">
        <v>0.624344883200036</v>
      </c>
      <c r="J37">
        <v>0.62386827648137599</v>
      </c>
      <c r="K37">
        <v>0.62341064631028598</v>
      </c>
      <c r="L37">
        <v>0.62296717869322304</v>
      </c>
      <c r="M37">
        <v>0.62253389819636495</v>
      </c>
      <c r="N37">
        <v>0.622107651383216</v>
      </c>
      <c r="O37">
        <v>0.62168597995045005</v>
      </c>
      <c r="P37">
        <v>0.62126694646559</v>
      </c>
      <c r="Q37">
        <v>0.62084894695746395</v>
      </c>
      <c r="R37">
        <v>0.62043052445618396</v>
      </c>
      <c r="S37">
        <v>0.62001018689367804</v>
      </c>
      <c r="T37">
        <v>0.61958623077644404</v>
      </c>
      <c r="U37">
        <v>0.61915657842548799</v>
      </c>
      <c r="V37">
        <v>0.61871865294684603</v>
      </c>
      <c r="W37">
        <v>0.61826934582678905</v>
      </c>
      <c r="X37">
        <v>0.61780518067777201</v>
      </c>
      <c r="Y37">
        <v>0.61732282988491405</v>
      </c>
      <c r="Z37">
        <v>0.61682013681794101</v>
      </c>
      <c r="AA37">
        <v>0.61629760483478901</v>
      </c>
      <c r="AB37">
        <v>0.61575982995944001</v>
      </c>
      <c r="AC37">
        <v>0.61521579808086102</v>
      </c>
      <c r="AD37">
        <v>0.61467709038347795</v>
      </c>
      <c r="AE37">
        <v>0.61415438674927403</v>
      </c>
      <c r="AF37">
        <v>0.61365422553161897</v>
      </c>
      <c r="AG37">
        <v>0.61317789354604701</v>
      </c>
      <c r="AH37">
        <v>0.61272257179997003</v>
      </c>
      <c r="AI37">
        <v>0.61228344761658005</v>
      </c>
      <c r="AJ37">
        <v>0.61185554016506005</v>
      </c>
      <c r="AK37">
        <v>0.61143477411296299</v>
      </c>
      <c r="AL37">
        <v>0.611018429285485</v>
      </c>
      <c r="AM37">
        <v>0.61060525374285302</v>
      </c>
      <c r="AN37">
        <v>0.61019542702410401</v>
      </c>
      <c r="AO37">
        <v>0.60979036366799499</v>
      </c>
      <c r="AP37">
        <v>0.60939212306367396</v>
      </c>
      <c r="AQ37">
        <v>0.60900203604722003</v>
      </c>
      <c r="AR37">
        <v>0.60861836483268394</v>
      </c>
      <c r="AS37">
        <v>0.60823378251437799</v>
      </c>
      <c r="AT37">
        <v>0.60783481707282605</v>
      </c>
      <c r="AU37">
        <v>0.60740510856977503</v>
      </c>
      <c r="AV37">
        <v>0.60693105767411903</v>
      </c>
      <c r="AW37">
        <v>0.60640566306445498</v>
      </c>
      <c r="AX37">
        <v>0.60582820540112903</v>
      </c>
      <c r="AY37">
        <v>0.605201293614272</v>
      </c>
      <c r="AZ37">
        <v>0.60452786663128399</v>
      </c>
    </row>
    <row r="38" spans="1:52" x14ac:dyDescent="0.5">
      <c r="A38">
        <v>24</v>
      </c>
      <c r="B38">
        <v>0.63334166306323703</v>
      </c>
      <c r="C38">
        <v>0.63262436533370103</v>
      </c>
      <c r="D38">
        <v>0.63193148931475096</v>
      </c>
      <c r="E38">
        <v>0.63127417619558102</v>
      </c>
      <c r="F38">
        <v>0.63065851395884498</v>
      </c>
      <c r="G38">
        <v>0.63008508822100096</v>
      </c>
      <c r="H38">
        <v>0.62955017047708595</v>
      </c>
      <c r="I38">
        <v>0.62904762454735197</v>
      </c>
      <c r="J38">
        <v>0.62857064995911505</v>
      </c>
      <c r="K38">
        <v>0.62811293419818404</v>
      </c>
      <c r="L38">
        <v>0.62766919929030895</v>
      </c>
      <c r="M38">
        <v>0.62723532088825396</v>
      </c>
      <c r="N38">
        <v>0.626808216221167</v>
      </c>
      <c r="O38">
        <v>0.62638564173778799</v>
      </c>
      <c r="P38">
        <v>0.62596597761099404</v>
      </c>
      <c r="Q38">
        <v>0.62554802737183501</v>
      </c>
      <c r="R38">
        <v>0.62513082663744202</v>
      </c>
      <c r="S38">
        <v>0.624713430573822</v>
      </c>
      <c r="T38">
        <v>0.624294641582119</v>
      </c>
      <c r="U38">
        <v>0.623872662701486</v>
      </c>
      <c r="V38">
        <v>0.62344470281901498</v>
      </c>
      <c r="W38">
        <v>0.623006572427375</v>
      </c>
      <c r="X38">
        <v>0.62255234354078104</v>
      </c>
      <c r="Y38">
        <v>0.62207434155906705</v>
      </c>
      <c r="Z38">
        <v>0.62156412920774295</v>
      </c>
      <c r="AA38">
        <v>0.62101546332473601</v>
      </c>
      <c r="AB38">
        <v>0.62042951305853</v>
      </c>
      <c r="AC38">
        <v>0.61981974441333199</v>
      </c>
      <c r="AD38">
        <v>0.61921066423629401</v>
      </c>
      <c r="AE38">
        <v>0.61862777796708501</v>
      </c>
      <c r="AF38">
        <v>0.61808596199551602</v>
      </c>
      <c r="AG38">
        <v>0.61758598624054795</v>
      </c>
      <c r="AH38">
        <v>0.61711941921111702</v>
      </c>
      <c r="AI38">
        <v>0.61667527171860204</v>
      </c>
      <c r="AJ38">
        <v>0.61624401795852901</v>
      </c>
      <c r="AK38">
        <v>0.61581885831707095</v>
      </c>
      <c r="AL38">
        <v>0.61539563051175195</v>
      </c>
      <c r="AM38">
        <v>0.61497255021292896</v>
      </c>
      <c r="AN38">
        <v>0.61455049142784501</v>
      </c>
      <c r="AO38">
        <v>0.61413417196837405</v>
      </c>
      <c r="AP38">
        <v>0.61373405744693699</v>
      </c>
      <c r="AQ38">
        <v>0.61336729403507395</v>
      </c>
      <c r="AR38">
        <v>0.61305258727731204</v>
      </c>
      <c r="AS38">
        <v>0.612792037822529</v>
      </c>
      <c r="AT38">
        <v>0.61254816605022999</v>
      </c>
      <c r="AU38">
        <v>0.61225331065375199</v>
      </c>
      <c r="AV38">
        <v>0.61185831341256502</v>
      </c>
      <c r="AW38">
        <v>0.61135871278534704</v>
      </c>
      <c r="AX38">
        <v>0.610775794601634</v>
      </c>
      <c r="AY38">
        <v>0.61013213429609603</v>
      </c>
      <c r="AZ38">
        <v>0.60944238642540405</v>
      </c>
    </row>
  </sheetData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38"/>
  <sheetViews>
    <sheetView zoomScale="75" zoomScaleNormal="75" workbookViewId="0"/>
  </sheetViews>
  <sheetFormatPr baseColWidth="10" defaultColWidth="8.9375" defaultRowHeight="14.35" x14ac:dyDescent="0.5"/>
  <cols>
    <col min="1" max="1025" width="8.64453125" customWidth="1"/>
  </cols>
  <sheetData>
    <row r="1" spans="1:52" x14ac:dyDescent="0.5">
      <c r="A1">
        <v>0</v>
      </c>
      <c r="B1">
        <v>50</v>
      </c>
      <c r="C1">
        <v>50.2</v>
      </c>
      <c r="D1">
        <v>50.4</v>
      </c>
      <c r="E1">
        <v>50.6</v>
      </c>
      <c r="F1">
        <v>50.8</v>
      </c>
      <c r="G1">
        <v>51</v>
      </c>
      <c r="H1">
        <v>51.2</v>
      </c>
      <c r="I1">
        <v>51.4</v>
      </c>
      <c r="J1">
        <v>51.6</v>
      </c>
      <c r="K1">
        <v>51.8</v>
      </c>
      <c r="L1">
        <v>52</v>
      </c>
      <c r="M1">
        <v>52.2</v>
      </c>
      <c r="N1">
        <v>52.4</v>
      </c>
      <c r="O1">
        <v>52.6</v>
      </c>
      <c r="P1">
        <v>52.8</v>
      </c>
      <c r="Q1">
        <v>53</v>
      </c>
      <c r="R1">
        <v>53.2</v>
      </c>
      <c r="S1">
        <v>53.4</v>
      </c>
      <c r="T1">
        <v>53.6</v>
      </c>
      <c r="U1">
        <v>53.8</v>
      </c>
      <c r="V1">
        <v>54</v>
      </c>
      <c r="W1">
        <v>54.2</v>
      </c>
      <c r="X1">
        <v>54.4</v>
      </c>
      <c r="Y1">
        <v>54.6</v>
      </c>
      <c r="Z1">
        <v>54.8</v>
      </c>
      <c r="AA1">
        <v>55</v>
      </c>
      <c r="AB1">
        <v>55.2</v>
      </c>
      <c r="AC1">
        <v>55.4</v>
      </c>
      <c r="AD1">
        <v>55.6</v>
      </c>
      <c r="AE1">
        <v>55.8</v>
      </c>
      <c r="AF1">
        <v>56</v>
      </c>
      <c r="AG1">
        <v>56.2</v>
      </c>
      <c r="AH1">
        <v>56.4</v>
      </c>
      <c r="AI1">
        <v>56.6</v>
      </c>
      <c r="AJ1">
        <v>56.8</v>
      </c>
      <c r="AK1">
        <v>57</v>
      </c>
      <c r="AL1">
        <v>57.2</v>
      </c>
      <c r="AM1">
        <v>57.4</v>
      </c>
      <c r="AN1">
        <v>57.6</v>
      </c>
      <c r="AO1">
        <v>57.8</v>
      </c>
      <c r="AP1">
        <v>58</v>
      </c>
      <c r="AQ1">
        <v>58.2</v>
      </c>
      <c r="AR1">
        <v>58.4</v>
      </c>
      <c r="AS1">
        <v>58.6</v>
      </c>
      <c r="AT1">
        <v>58.8</v>
      </c>
      <c r="AU1">
        <v>59</v>
      </c>
      <c r="AV1">
        <v>59.2</v>
      </c>
      <c r="AW1">
        <v>59.4</v>
      </c>
      <c r="AX1">
        <v>59.6</v>
      </c>
      <c r="AY1">
        <v>59.8</v>
      </c>
      <c r="AZ1">
        <v>60</v>
      </c>
    </row>
    <row r="2" spans="1:52" x14ac:dyDescent="0.5">
      <c r="A2">
        <v>15</v>
      </c>
      <c r="B2">
        <v>0.91238115646270901</v>
      </c>
      <c r="C2">
        <v>0.91237659580168595</v>
      </c>
      <c r="D2">
        <v>0.91238010465536901</v>
      </c>
      <c r="E2">
        <v>0.91239329287945303</v>
      </c>
      <c r="F2">
        <v>0.91242064063288297</v>
      </c>
      <c r="G2">
        <v>0.91247039538538299</v>
      </c>
      <c r="H2">
        <v>0.91255406035639897</v>
      </c>
      <c r="I2">
        <v>0.91268113479941604</v>
      </c>
      <c r="J2">
        <v>0.91284637848710104</v>
      </c>
      <c r="K2">
        <v>0.91301772280208804</v>
      </c>
      <c r="L2">
        <v>0.91314616086031997</v>
      </c>
      <c r="M2">
        <v>0.91319706757381403</v>
      </c>
      <c r="N2">
        <v>0.91316648748446305</v>
      </c>
      <c r="O2">
        <v>0.91306933238024601</v>
      </c>
      <c r="P2">
        <v>0.91292261283326404</v>
      </c>
      <c r="Q2">
        <v>0.912738146234923</v>
      </c>
      <c r="R2">
        <v>0.91252229268871998</v>
      </c>
      <c r="S2">
        <v>0.91227773430297898</v>
      </c>
      <c r="T2">
        <v>0.91200502804025896</v>
      </c>
      <c r="U2">
        <v>0.91170345157452704</v>
      </c>
      <c r="V2">
        <v>0.91137148266131496</v>
      </c>
      <c r="W2">
        <v>0.91100687595937102</v>
      </c>
      <c r="X2">
        <v>0.91060623902480198</v>
      </c>
      <c r="Y2">
        <v>0.91016441766741496</v>
      </c>
      <c r="Z2">
        <v>0.90967409726040305</v>
      </c>
      <c r="AA2">
        <v>0.90912652200761801</v>
      </c>
      <c r="AB2">
        <v>0.90851473419801798</v>
      </c>
      <c r="AC2">
        <v>0.90783940389894102</v>
      </c>
      <c r="AD2">
        <v>0.90711272737274895</v>
      </c>
      <c r="AE2">
        <v>0.90635380760225304</v>
      </c>
      <c r="AF2">
        <v>0.90557777295959796</v>
      </c>
      <c r="AG2">
        <v>0.90478940748337799</v>
      </c>
      <c r="AH2">
        <v>0.90398521337541704</v>
      </c>
      <c r="AI2">
        <v>0.90315851242828404</v>
      </c>
      <c r="AJ2">
        <v>0.90230288843780904</v>
      </c>
      <c r="AK2">
        <v>0.90141339231234097</v>
      </c>
      <c r="AL2">
        <v>0.90048654315760202</v>
      </c>
      <c r="AM2">
        <v>0.899519962112307</v>
      </c>
      <c r="AN2">
        <v>0.89851208314381603</v>
      </c>
      <c r="AO2">
        <v>0.89746220092359796</v>
      </c>
      <c r="AP2">
        <v>0.89637064669547795</v>
      </c>
      <c r="AQ2">
        <v>0.89523912605420997</v>
      </c>
      <c r="AR2">
        <v>0.894070997790406</v>
      </c>
      <c r="AS2">
        <v>0.89286896013177697</v>
      </c>
      <c r="AT2">
        <v>0.89162811370744899</v>
      </c>
      <c r="AU2">
        <v>0.89033481879360399</v>
      </c>
      <c r="AV2">
        <v>0.88897993946342202</v>
      </c>
      <c r="AW2">
        <v>0.88756455246417598</v>
      </c>
      <c r="AX2">
        <v>0.88609285168196605</v>
      </c>
      <c r="AY2">
        <v>0.88456752015806095</v>
      </c>
      <c r="AZ2">
        <v>0.882989475852196</v>
      </c>
    </row>
    <row r="3" spans="1:52" x14ac:dyDescent="0.5">
      <c r="A3">
        <v>15.25</v>
      </c>
      <c r="B3">
        <v>0.91387610922375995</v>
      </c>
      <c r="C3">
        <v>0.91389927639779001</v>
      </c>
      <c r="D3">
        <v>0.91393098482691004</v>
      </c>
      <c r="E3">
        <v>0.91397334837314104</v>
      </c>
      <c r="F3">
        <v>0.91403169238944104</v>
      </c>
      <c r="G3">
        <v>0.91411542770390897</v>
      </c>
      <c r="H3">
        <v>0.91423728491531098</v>
      </c>
      <c r="I3">
        <v>0.91440745678990698</v>
      </c>
      <c r="J3">
        <v>0.91462016779034505</v>
      </c>
      <c r="K3">
        <v>0.91484140493305699</v>
      </c>
      <c r="L3">
        <v>0.91501915149683799</v>
      </c>
      <c r="M3">
        <v>0.91511544511881104</v>
      </c>
      <c r="N3">
        <v>0.91512413055879105</v>
      </c>
      <c r="O3">
        <v>0.91505995227395998</v>
      </c>
      <c r="P3">
        <v>0.91494113732466498</v>
      </c>
      <c r="Q3">
        <v>0.91478101634386599</v>
      </c>
      <c r="R3">
        <v>0.91458716164959097</v>
      </c>
      <c r="S3">
        <v>0.91436302785273205</v>
      </c>
      <c r="T3">
        <v>0.91410957595857401</v>
      </c>
      <c r="U3">
        <v>0.91382630621597905</v>
      </c>
      <c r="V3">
        <v>0.91351182948097198</v>
      </c>
      <c r="W3">
        <v>0.91316399005401905</v>
      </c>
      <c r="X3">
        <v>0.912779559893517</v>
      </c>
      <c r="Y3">
        <v>0.91235374431897998</v>
      </c>
      <c r="Z3">
        <v>0.911879900672389</v>
      </c>
      <c r="AA3">
        <v>0.91135028187407796</v>
      </c>
      <c r="AB3">
        <v>0.91075895267318896</v>
      </c>
      <c r="AC3">
        <v>0.910106769039421</v>
      </c>
      <c r="AD3">
        <v>0.90940450069938505</v>
      </c>
      <c r="AE3">
        <v>0.90866875602739805</v>
      </c>
      <c r="AF3">
        <v>0.90791275767284996</v>
      </c>
      <c r="AG3">
        <v>0.90714086643410496</v>
      </c>
      <c r="AH3">
        <v>0.90635018489946195</v>
      </c>
      <c r="AI3">
        <v>0.90553487946908695</v>
      </c>
      <c r="AJ3">
        <v>0.90468921907562905</v>
      </c>
      <c r="AK3">
        <v>0.90380871187550504</v>
      </c>
      <c r="AL3">
        <v>0.90289016729734395</v>
      </c>
      <c r="AM3">
        <v>0.90193141252702003</v>
      </c>
      <c r="AN3">
        <v>0.90093104603964902</v>
      </c>
      <c r="AO3">
        <v>0.89988839910595297</v>
      </c>
      <c r="AP3">
        <v>0.89880371794742697</v>
      </c>
      <c r="AQ3">
        <v>0.897678585358336</v>
      </c>
      <c r="AR3">
        <v>0.89651612657964996</v>
      </c>
      <c r="AS3">
        <v>0.89531884079397195</v>
      </c>
      <c r="AT3">
        <v>0.89408255628335798</v>
      </c>
      <c r="AU3">
        <v>0.89279518235422095</v>
      </c>
      <c r="AV3">
        <v>0.89144761245442505</v>
      </c>
      <c r="AW3">
        <v>0.89003963269769004</v>
      </c>
      <c r="AX3">
        <v>0.88857464699032196</v>
      </c>
      <c r="AY3">
        <v>0.88705523391851204</v>
      </c>
      <c r="AZ3">
        <v>0.88548243167737195</v>
      </c>
    </row>
    <row r="4" spans="1:52" x14ac:dyDescent="0.5">
      <c r="A4">
        <v>15.5</v>
      </c>
      <c r="B4">
        <v>0.91523326150346396</v>
      </c>
      <c r="C4">
        <v>0.91529457900253497</v>
      </c>
      <c r="D4">
        <v>0.91536879905593305</v>
      </c>
      <c r="E4">
        <v>0.91545856550072602</v>
      </c>
      <c r="F4">
        <v>0.91556837370879596</v>
      </c>
      <c r="G4">
        <v>0.91570413402839002</v>
      </c>
      <c r="H4">
        <v>0.91587109072844497</v>
      </c>
      <c r="I4">
        <v>0.916069291283096</v>
      </c>
      <c r="J4">
        <v>0.91628772796837898</v>
      </c>
      <c r="K4">
        <v>0.91650205447771604</v>
      </c>
      <c r="L4">
        <v>0.91668131381892104</v>
      </c>
      <c r="M4">
        <v>0.91680094277259705</v>
      </c>
      <c r="N4">
        <v>0.91685121053759899</v>
      </c>
      <c r="O4">
        <v>0.91683546087547696</v>
      </c>
      <c r="P4">
        <v>0.91676303196687903</v>
      </c>
      <c r="Q4">
        <v>0.91664341092610102</v>
      </c>
      <c r="R4">
        <v>0.91648365710820301</v>
      </c>
      <c r="S4">
        <v>0.916288066665085</v>
      </c>
      <c r="T4">
        <v>0.91605870460568395</v>
      </c>
      <c r="U4">
        <v>0.91579602575893804</v>
      </c>
      <c r="V4">
        <v>0.91549929969738797</v>
      </c>
      <c r="W4">
        <v>0.915166799299033</v>
      </c>
      <c r="X4">
        <v>0.91479582438021501</v>
      </c>
      <c r="Y4">
        <v>0.91438271723455999</v>
      </c>
      <c r="Z4">
        <v>0.91392313838128403</v>
      </c>
      <c r="AA4">
        <v>0.91341296132979799</v>
      </c>
      <c r="AB4">
        <v>0.91284997245235799</v>
      </c>
      <c r="AC4">
        <v>0.91223580229644496</v>
      </c>
      <c r="AD4">
        <v>0.91157651068508005</v>
      </c>
      <c r="AE4">
        <v>0.91088055313093996</v>
      </c>
      <c r="AF4">
        <v>0.91015515912433098</v>
      </c>
      <c r="AG4">
        <v>0.90940381835754103</v>
      </c>
      <c r="AH4">
        <v>0.908626232105052</v>
      </c>
      <c r="AI4">
        <v>0.90781980530477902</v>
      </c>
      <c r="AJ4">
        <v>0.90698120841327701</v>
      </c>
      <c r="AK4">
        <v>0.906107328320366</v>
      </c>
      <c r="AL4">
        <v>0.90519564304438005</v>
      </c>
      <c r="AM4">
        <v>0.90424427692273301</v>
      </c>
      <c r="AN4">
        <v>0.90325194895433003</v>
      </c>
      <c r="AO4">
        <v>0.90221793140266404</v>
      </c>
      <c r="AP4">
        <v>0.90114204415557597</v>
      </c>
      <c r="AQ4">
        <v>0.90002458895116499</v>
      </c>
      <c r="AR4">
        <v>0.89886596266838403</v>
      </c>
      <c r="AS4">
        <v>0.89766569701328502</v>
      </c>
      <c r="AT4">
        <v>0.89642135800379696</v>
      </c>
      <c r="AU4">
        <v>0.89512871059361199</v>
      </c>
      <c r="AV4">
        <v>0.89378361292854502</v>
      </c>
      <c r="AW4">
        <v>0.89238371164579899</v>
      </c>
      <c r="AX4">
        <v>0.89092841120487598</v>
      </c>
      <c r="AY4">
        <v>0.88941789044196495</v>
      </c>
      <c r="AZ4">
        <v>0.88785232166231998</v>
      </c>
    </row>
    <row r="5" spans="1:52" x14ac:dyDescent="0.5">
      <c r="A5">
        <v>15.75</v>
      </c>
      <c r="B5">
        <v>0.91651142132066699</v>
      </c>
      <c r="C5">
        <v>0.91662264284639505</v>
      </c>
      <c r="D5">
        <v>0.91674885640007597</v>
      </c>
      <c r="E5">
        <v>0.91689140264664404</v>
      </c>
      <c r="F5">
        <v>0.91705158547182797</v>
      </c>
      <c r="G5">
        <v>0.91722984401374696</v>
      </c>
      <c r="H5">
        <v>0.91742443039445098</v>
      </c>
      <c r="I5">
        <v>0.91762988484503005</v>
      </c>
      <c r="J5">
        <v>0.91783610628229595</v>
      </c>
      <c r="K5">
        <v>0.91802904999214296</v>
      </c>
      <c r="L5">
        <v>0.91819342255303404</v>
      </c>
      <c r="M5">
        <v>0.91831631014178405</v>
      </c>
      <c r="N5">
        <v>0.91838979621705696</v>
      </c>
      <c r="O5">
        <v>0.91841136262002199</v>
      </c>
      <c r="P5">
        <v>0.91838244992524198</v>
      </c>
      <c r="Q5">
        <v>0.91830641759512199</v>
      </c>
      <c r="R5">
        <v>0.91818689129653697</v>
      </c>
      <c r="S5">
        <v>0.91802681895458005</v>
      </c>
      <c r="T5">
        <v>0.91782810900520695</v>
      </c>
      <c r="U5">
        <v>0.91759160196510303</v>
      </c>
      <c r="V5">
        <v>0.91731718146794305</v>
      </c>
      <c r="W5">
        <v>0.91700392831122601</v>
      </c>
      <c r="X5">
        <v>0.91665030356279997</v>
      </c>
      <c r="Y5">
        <v>0.91625440150966397</v>
      </c>
      <c r="Z5">
        <v>0.915814331965213</v>
      </c>
      <c r="AA5">
        <v>0.91532875189755503</v>
      </c>
      <c r="AB5">
        <v>0.91479744785040096</v>
      </c>
      <c r="AC5">
        <v>0.91422171344138603</v>
      </c>
      <c r="AD5">
        <v>0.91360421919604795</v>
      </c>
      <c r="AE5">
        <v>0.91294828887561397</v>
      </c>
      <c r="AF5">
        <v>0.912256886910222</v>
      </c>
      <c r="AG5">
        <v>0.91153182847755498</v>
      </c>
      <c r="AH5">
        <v>0.91077353298938302</v>
      </c>
      <c r="AI5">
        <v>0.90998126646962096</v>
      </c>
      <c r="AJ5">
        <v>0.90915360133643497</v>
      </c>
      <c r="AK5">
        <v>0.90828884980293001</v>
      </c>
      <c r="AL5">
        <v>0.90738536165438499</v>
      </c>
      <c r="AM5">
        <v>0.90644168471679498</v>
      </c>
      <c r="AN5">
        <v>0.90545662916766001</v>
      </c>
      <c r="AO5">
        <v>0.90442927361180403</v>
      </c>
      <c r="AP5">
        <v>0.903358927288474</v>
      </c>
      <c r="AQ5">
        <v>0.90224503799496403</v>
      </c>
      <c r="AR5">
        <v>0.90108702943265095</v>
      </c>
      <c r="AS5">
        <v>0.89988408715851598</v>
      </c>
      <c r="AT5">
        <v>0.89863498412475895</v>
      </c>
      <c r="AU5">
        <v>0.89733807315008896</v>
      </c>
      <c r="AV5">
        <v>0.89599148815942897</v>
      </c>
      <c r="AW5">
        <v>0.89459343641385403</v>
      </c>
      <c r="AX5">
        <v>0.89314240316666005</v>
      </c>
      <c r="AY5">
        <v>0.89163718761858601</v>
      </c>
      <c r="AZ5">
        <v>0.89007681605017297</v>
      </c>
    </row>
    <row r="6" spans="1:52" x14ac:dyDescent="0.5">
      <c r="A6">
        <v>16</v>
      </c>
      <c r="B6">
        <v>0.91773296822570205</v>
      </c>
      <c r="C6">
        <v>0.91789743031008997</v>
      </c>
      <c r="D6">
        <v>0.91807414167093004</v>
      </c>
      <c r="E6">
        <v>0.918262386401134</v>
      </c>
      <c r="F6">
        <v>0.91846071623026004</v>
      </c>
      <c r="G6">
        <v>0.91866655900390604</v>
      </c>
      <c r="H6">
        <v>0.91887585282553697</v>
      </c>
      <c r="I6">
        <v>0.91908285640912002</v>
      </c>
      <c r="J6">
        <v>0.91928030662685201</v>
      </c>
      <c r="K6">
        <v>0.91946001606686201</v>
      </c>
      <c r="L6">
        <v>0.91961382379523904</v>
      </c>
      <c r="M6">
        <v>0.91973462084989099</v>
      </c>
      <c r="N6">
        <v>0.91981710591001598</v>
      </c>
      <c r="O6">
        <v>0.91985804831644502</v>
      </c>
      <c r="P6">
        <v>0.91985606218513605</v>
      </c>
      <c r="Q6">
        <v>0.91981107515112304</v>
      </c>
      <c r="R6">
        <v>0.91972372211169395</v>
      </c>
      <c r="S6">
        <v>0.91959483218460403</v>
      </c>
      <c r="T6">
        <v>0.919425081411124</v>
      </c>
      <c r="U6">
        <v>0.91921481161237095</v>
      </c>
      <c r="V6">
        <v>0.91896398328264095</v>
      </c>
      <c r="W6">
        <v>0.91867222701153595</v>
      </c>
      <c r="X6">
        <v>0.91833896630499301</v>
      </c>
      <c r="Y6">
        <v>0.91796359089684798</v>
      </c>
      <c r="Z6">
        <v>0.91754565601785698</v>
      </c>
      <c r="AA6">
        <v>0.91708506927045597</v>
      </c>
      <c r="AB6">
        <v>0.91658221142037799</v>
      </c>
      <c r="AC6">
        <v>0.91603793710649395</v>
      </c>
      <c r="AD6">
        <v>0.91545343087045905</v>
      </c>
      <c r="AE6">
        <v>0.91482994935468198</v>
      </c>
      <c r="AF6">
        <v>0.91416853301372203</v>
      </c>
      <c r="AG6">
        <v>0.91346978441803695</v>
      </c>
      <c r="AH6">
        <v>0.91273377467972105</v>
      </c>
      <c r="AI6">
        <v>0.91196008011084195</v>
      </c>
      <c r="AJ6">
        <v>0.91114790541756296</v>
      </c>
      <c r="AK6">
        <v>0.91029623658570902</v>
      </c>
      <c r="AL6">
        <v>0.90940397971662101</v>
      </c>
      <c r="AM6">
        <v>0.90847006389884299</v>
      </c>
      <c r="AN6">
        <v>0.90749350332482204</v>
      </c>
      <c r="AO6">
        <v>0.90647342194048997</v>
      </c>
      <c r="AP6">
        <v>0.90540904518507903</v>
      </c>
      <c r="AQ6">
        <v>0.90429966270491302</v>
      </c>
      <c r="AR6">
        <v>0.90314456790153796</v>
      </c>
      <c r="AS6">
        <v>0.90194298664310302</v>
      </c>
      <c r="AT6">
        <v>0.90069401534037097</v>
      </c>
      <c r="AU6">
        <v>0.89939659056313404</v>
      </c>
      <c r="AV6">
        <v>0.898049502645899</v>
      </c>
      <c r="AW6">
        <v>0.89665144732652002</v>
      </c>
      <c r="AX6">
        <v>0.895201093953367</v>
      </c>
      <c r="AY6">
        <v>0.89369714629654595</v>
      </c>
      <c r="AZ6">
        <v>0.89213838216706498</v>
      </c>
    </row>
    <row r="7" spans="1:52" x14ac:dyDescent="0.5">
      <c r="A7">
        <v>16.25</v>
      </c>
      <c r="B7">
        <v>0.91893497568027405</v>
      </c>
      <c r="C7">
        <v>0.91915037706314395</v>
      </c>
      <c r="D7">
        <v>0.91937227806381405</v>
      </c>
      <c r="E7">
        <v>0.91959869166642405</v>
      </c>
      <c r="F7">
        <v>0.91982697915672695</v>
      </c>
      <c r="G7">
        <v>0.92005376224334001</v>
      </c>
      <c r="H7">
        <v>0.92027491367361502</v>
      </c>
      <c r="I7">
        <v>0.92048565573366403</v>
      </c>
      <c r="J7">
        <v>0.92068077862752595</v>
      </c>
      <c r="K7">
        <v>0.92085495960473995</v>
      </c>
      <c r="L7">
        <v>0.92100312898019199</v>
      </c>
      <c r="M7">
        <v>0.921120807128325</v>
      </c>
      <c r="N7">
        <v>0.92120434028110199</v>
      </c>
      <c r="O7">
        <v>0.921250993070167</v>
      </c>
      <c r="P7">
        <v>0.92125889868206501</v>
      </c>
      <c r="Q7">
        <v>0.92122690443349997</v>
      </c>
      <c r="R7">
        <v>0.92115436833615005</v>
      </c>
      <c r="S7">
        <v>0.92104095949760301</v>
      </c>
      <c r="T7">
        <v>0.92088649940343703</v>
      </c>
      <c r="U7">
        <v>0.92069086170067505</v>
      </c>
      <c r="V7">
        <v>0.92045393158452204</v>
      </c>
      <c r="W7">
        <v>0.92017561454336705</v>
      </c>
      <c r="X7">
        <v>0.91985587745299602</v>
      </c>
      <c r="Y7">
        <v>0.91949480149380503</v>
      </c>
      <c r="Z7">
        <v>0.91909262549627901</v>
      </c>
      <c r="AA7">
        <v>0.918649760633656</v>
      </c>
      <c r="AB7">
        <v>0.91816676386138496</v>
      </c>
      <c r="AC7">
        <v>0.91764426823601097</v>
      </c>
      <c r="AD7">
        <v>0.91708288118162795</v>
      </c>
      <c r="AE7">
        <v>0.91648307269989004</v>
      </c>
      <c r="AF7">
        <v>0.91584507982739505</v>
      </c>
      <c r="AG7">
        <v>0.91516884905497797</v>
      </c>
      <c r="AH7">
        <v>0.91445402673612097</v>
      </c>
      <c r="AI7">
        <v>0.91369999378641198</v>
      </c>
      <c r="AJ7">
        <v>0.91290593063206005</v>
      </c>
      <c r="AK7">
        <v>0.912070894312765</v>
      </c>
      <c r="AL7">
        <v>0.91119389154518005</v>
      </c>
      <c r="AM7">
        <v>0.91027393678410595</v>
      </c>
      <c r="AN7">
        <v>0.90931009003638597</v>
      </c>
      <c r="AO7">
        <v>0.90830147369009895</v>
      </c>
      <c r="AP7">
        <v>0.90724727048992804</v>
      </c>
      <c r="AQ7">
        <v>0.90614670652606299</v>
      </c>
      <c r="AR7">
        <v>0.90499902438761604</v>
      </c>
      <c r="AS7">
        <v>0.90380345273707896</v>
      </c>
      <c r="AT7">
        <v>0.90255917915947903</v>
      </c>
      <c r="AU7">
        <v>0.90126533253859697</v>
      </c>
      <c r="AV7">
        <v>0.89992097908527902</v>
      </c>
      <c r="AW7">
        <v>0.89852513284111701</v>
      </c>
      <c r="AX7">
        <v>0.89707677818755205</v>
      </c>
      <c r="AY7">
        <v>0.895574899902435</v>
      </c>
      <c r="AZ7">
        <v>0.89401851621641804</v>
      </c>
    </row>
    <row r="8" spans="1:52" x14ac:dyDescent="0.5">
      <c r="A8">
        <v>16.5</v>
      </c>
      <c r="B8">
        <v>0.92019275347441798</v>
      </c>
      <c r="C8">
        <v>0.92045822236382702</v>
      </c>
      <c r="D8">
        <v>0.92072313824145602</v>
      </c>
      <c r="E8">
        <v>0.92098512163534196</v>
      </c>
      <c r="F8">
        <v>0.92124131464675796</v>
      </c>
      <c r="G8">
        <v>0.92148840162231505</v>
      </c>
      <c r="H8">
        <v>0.92172268132993596</v>
      </c>
      <c r="I8">
        <v>0.92194018945424805</v>
      </c>
      <c r="J8">
        <v>0.92213686127757699</v>
      </c>
      <c r="K8">
        <v>0.92230871538648496</v>
      </c>
      <c r="L8">
        <v>0.92245203316701496</v>
      </c>
      <c r="M8">
        <v>0.92256350842310397</v>
      </c>
      <c r="N8">
        <v>0.92264034752027202</v>
      </c>
      <c r="O8">
        <v>0.92268031146072005</v>
      </c>
      <c r="P8">
        <v>0.92268170382360404</v>
      </c>
      <c r="Q8">
        <v>0.92264331841519798</v>
      </c>
      <c r="R8">
        <v>0.92256436543461795</v>
      </c>
      <c r="S8">
        <v>0.92244439436108905</v>
      </c>
      <c r="T8">
        <v>0.92228322692401898</v>
      </c>
      <c r="U8">
        <v>0.922080906609686</v>
      </c>
      <c r="V8">
        <v>0.92183766432931902</v>
      </c>
      <c r="W8">
        <v>0.92155389468293702</v>
      </c>
      <c r="X8">
        <v>0.92123013450638302</v>
      </c>
      <c r="Y8">
        <v>0.92086703525542601</v>
      </c>
      <c r="Z8">
        <v>0.92046532294513905</v>
      </c>
      <c r="AA8">
        <v>0.92002574315932495</v>
      </c>
      <c r="AB8">
        <v>0.91954899317191996</v>
      </c>
      <c r="AC8">
        <v>0.919035647468885</v>
      </c>
      <c r="AD8">
        <v>0.91848608596889902</v>
      </c>
      <c r="AE8">
        <v>0.91790043525407805</v>
      </c>
      <c r="AF8">
        <v>0.91727853179832197</v>
      </c>
      <c r="AG8">
        <v>0.91661991288603695</v>
      </c>
      <c r="AH8">
        <v>0.91592383612830397</v>
      </c>
      <c r="AI8">
        <v>0.91518932359725402</v>
      </c>
      <c r="AJ8">
        <v>0.91441522276154996</v>
      </c>
      <c r="AK8">
        <v>0.91360027449872305</v>
      </c>
      <c r="AL8">
        <v>0.91274317874175104</v>
      </c>
      <c r="AM8">
        <v>0.91184265037869106</v>
      </c>
      <c r="AN8">
        <v>0.91089746102972002</v>
      </c>
      <c r="AO8">
        <v>0.90990646538196895</v>
      </c>
      <c r="AP8">
        <v>0.90886861318130197</v>
      </c>
      <c r="AQ8">
        <v>0.90778294951516003</v>
      </c>
      <c r="AR8">
        <v>0.90664860675147996</v>
      </c>
      <c r="AS8">
        <v>0.90546479151151205</v>
      </c>
      <c r="AT8">
        <v>0.90423076973343697</v>
      </c>
      <c r="AU8">
        <v>0.90294585235472802</v>
      </c>
      <c r="AV8">
        <v>0.90160938351520603</v>
      </c>
      <c r="AW8">
        <v>0.90022073251811296</v>
      </c>
      <c r="AX8">
        <v>0.89877929013339997</v>
      </c>
      <c r="AY8">
        <v>0.89728446924596394</v>
      </c>
      <c r="AZ8">
        <v>0.89573570940232805</v>
      </c>
    </row>
    <row r="9" spans="1:52" x14ac:dyDescent="0.5">
      <c r="A9">
        <v>16.75</v>
      </c>
      <c r="B9">
        <v>0.92154825624468495</v>
      </c>
      <c r="C9">
        <v>0.921869688058779</v>
      </c>
      <c r="D9">
        <v>0.92218303680376801</v>
      </c>
      <c r="E9">
        <v>0.92248593103083398</v>
      </c>
      <c r="F9">
        <v>0.92277558712438001</v>
      </c>
      <c r="G9">
        <v>0.92304886373428296</v>
      </c>
      <c r="H9">
        <v>0.92330235270216499</v>
      </c>
      <c r="I9">
        <v>0.92353249987680497</v>
      </c>
      <c r="J9">
        <v>0.92373574487340704</v>
      </c>
      <c r="K9">
        <v>0.92390866579924402</v>
      </c>
      <c r="L9">
        <v>0.92404811415848798</v>
      </c>
      <c r="M9">
        <v>0.92415132685658996</v>
      </c>
      <c r="N9">
        <v>0.92421600639331902</v>
      </c>
      <c r="O9">
        <v>0.92424036571119605</v>
      </c>
      <c r="P9">
        <v>0.92422313935076605</v>
      </c>
      <c r="Q9">
        <v>0.92416356646869402</v>
      </c>
      <c r="R9">
        <v>0.92406135311503501</v>
      </c>
      <c r="S9">
        <v>0.923916621002145</v>
      </c>
      <c r="T9">
        <v>0.92372984845490702</v>
      </c>
      <c r="U9">
        <v>0.92350180718809805</v>
      </c>
      <c r="V9">
        <v>0.92323349678524802</v>
      </c>
      <c r="W9">
        <v>0.92292607768414203</v>
      </c>
      <c r="X9">
        <v>0.92258080313902202</v>
      </c>
      <c r="Y9">
        <v>0.92219895078887704</v>
      </c>
      <c r="Z9">
        <v>0.92178175474109403</v>
      </c>
      <c r="AA9">
        <v>0.92133033925716601</v>
      </c>
      <c r="AB9">
        <v>0.92084565539301</v>
      </c>
      <c r="AC9">
        <v>0.92032842204190102</v>
      </c>
      <c r="AD9">
        <v>0.91977907327734498</v>
      </c>
      <c r="AE9">
        <v>0.91919771463543498</v>
      </c>
      <c r="AF9">
        <v>0.91858409183723</v>
      </c>
      <c r="AG9">
        <v>0.91793757603361603</v>
      </c>
      <c r="AH9">
        <v>0.91725716946320601</v>
      </c>
      <c r="AI9">
        <v>0.91654153409138595</v>
      </c>
      <c r="AJ9">
        <v>0.91578904334788502</v>
      </c>
      <c r="AK9">
        <v>0.91499785396126099</v>
      </c>
      <c r="AL9">
        <v>0.91416599180916303</v>
      </c>
      <c r="AM9">
        <v>0.91329144363102399</v>
      </c>
      <c r="AN9">
        <v>0.91237224581399301</v>
      </c>
      <c r="AO9">
        <v>0.91140656227732797</v>
      </c>
      <c r="AP9">
        <v>0.91039274549647697</v>
      </c>
      <c r="AQ9">
        <v>0.909329377263842</v>
      </c>
      <c r="AR9">
        <v>0.90821528833365295</v>
      </c>
      <c r="AS9">
        <v>0.90704955827368605</v>
      </c>
      <c r="AT9">
        <v>0.90583149847913702</v>
      </c>
      <c r="AU9">
        <v>0.90456062235915402</v>
      </c>
      <c r="AV9">
        <v>0.90323660720394405</v>
      </c>
      <c r="AW9">
        <v>0.90185925221986496</v>
      </c>
      <c r="AX9">
        <v>0.900428436748409</v>
      </c>
      <c r="AY9">
        <v>0.89894408187130304</v>
      </c>
      <c r="AZ9">
        <v>0.89740611759556699</v>
      </c>
    </row>
    <row r="10" spans="1:52" x14ac:dyDescent="0.5">
      <c r="A10">
        <v>17</v>
      </c>
      <c r="B10">
        <v>0.92290875715752296</v>
      </c>
      <c r="C10">
        <v>0.92330176618488802</v>
      </c>
      <c r="D10">
        <v>0.92367943650217799</v>
      </c>
      <c r="E10">
        <v>0.92403909902528003</v>
      </c>
      <c r="F10">
        <v>0.92437771242965805</v>
      </c>
      <c r="G10">
        <v>0.92469194455935799</v>
      </c>
      <c r="H10">
        <v>0.92497828951817096</v>
      </c>
      <c r="I10">
        <v>0.92523321054298302</v>
      </c>
      <c r="J10">
        <v>0.92545329540254395</v>
      </c>
      <c r="K10">
        <v>0.92563540949534595</v>
      </c>
      <c r="L10">
        <v>0.925776832214806</v>
      </c>
      <c r="M10">
        <v>0.92587536466897102</v>
      </c>
      <c r="N10">
        <v>0.92592940055895501</v>
      </c>
      <c r="O10">
        <v>0.92593795643971399</v>
      </c>
      <c r="P10">
        <v>0.92590066194513598</v>
      </c>
      <c r="Q10">
        <v>0.92581771426919901</v>
      </c>
      <c r="R10">
        <v>0.92568980398276801</v>
      </c>
      <c r="S10">
        <v>0.92551802106243997</v>
      </c>
      <c r="T10">
        <v>0.92530375084327499</v>
      </c>
      <c r="U10">
        <v>0.92504856951293202</v>
      </c>
      <c r="V10">
        <v>0.92475414759806596</v>
      </c>
      <c r="W10">
        <v>0.92442216804608002</v>
      </c>
      <c r="X10">
        <v>0.92405426272048297</v>
      </c>
      <c r="Y10">
        <v>0.92365196789857695</v>
      </c>
      <c r="Z10">
        <v>0.92321669621177704</v>
      </c>
      <c r="AA10">
        <v>0.92274971977640896</v>
      </c>
      <c r="AB10">
        <v>0.92225215743325195</v>
      </c>
      <c r="AC10">
        <v>0.921724958305015</v>
      </c>
      <c r="AD10">
        <v>0.921168874450776</v>
      </c>
      <c r="AE10">
        <v>0.92058441736448204</v>
      </c>
      <c r="AF10">
        <v>0.91997179652654604</v>
      </c>
      <c r="AG10">
        <v>0.91933084316097602</v>
      </c>
      <c r="AH10">
        <v>0.91866092834245106</v>
      </c>
      <c r="AI10">
        <v>0.91796089076690301</v>
      </c>
      <c r="AJ10">
        <v>0.91722899404776703</v>
      </c>
      <c r="AK10">
        <v>0.91646293397041001</v>
      </c>
      <c r="AL10">
        <v>0.91565991091324295</v>
      </c>
      <c r="AM10">
        <v>0.91481677111663195</v>
      </c>
      <c r="AN10">
        <v>0.91393020476687603</v>
      </c>
      <c r="AO10">
        <v>0.91299697357007603</v>
      </c>
      <c r="AP10">
        <v>0.91201413115226104</v>
      </c>
      <c r="AQ10">
        <v>0.91097920012068501</v>
      </c>
      <c r="AR10">
        <v>0.90989028008679596</v>
      </c>
      <c r="AS10">
        <v>0.90874607755755199</v>
      </c>
      <c r="AT10">
        <v>0.90754586547032401</v>
      </c>
      <c r="AU10">
        <v>0.90628939213764104</v>
      </c>
      <c r="AV10">
        <v>0.904976764067149</v>
      </c>
      <c r="AW10">
        <v>0.90360832512504097</v>
      </c>
      <c r="AX10">
        <v>0.90218454831514605</v>
      </c>
      <c r="AY10">
        <v>0.90070594892786504</v>
      </c>
      <c r="AZ10">
        <v>0.89917302113708997</v>
      </c>
    </row>
    <row r="11" spans="1:52" x14ac:dyDescent="0.5">
      <c r="A11">
        <v>17.25</v>
      </c>
      <c r="B11">
        <v>0.92410668584252698</v>
      </c>
      <c r="C11">
        <v>0.92458992472948198</v>
      </c>
      <c r="D11">
        <v>0.92505214519846901</v>
      </c>
      <c r="E11">
        <v>0.92548940388121004</v>
      </c>
      <c r="F11">
        <v>0.92589749220723505</v>
      </c>
      <c r="G11">
        <v>0.926272102297655</v>
      </c>
      <c r="H11">
        <v>0.92660902258203104</v>
      </c>
      <c r="I11">
        <v>0.92690434326420001</v>
      </c>
      <c r="J11">
        <v>0.92715465017712695</v>
      </c>
      <c r="K11">
        <v>0.927357187340901</v>
      </c>
      <c r="L11">
        <v>0.92750997308426797</v>
      </c>
      <c r="M11">
        <v>0.92761186031006804</v>
      </c>
      <c r="N11">
        <v>0.927662537515069</v>
      </c>
      <c r="O11">
        <v>0.92766247270948898</v>
      </c>
      <c r="P11">
        <v>0.92761280722122896</v>
      </c>
      <c r="Q11">
        <v>0.92751521059639996</v>
      </c>
      <c r="R11">
        <v>0.92737171130934704</v>
      </c>
      <c r="S11">
        <v>0.92718452082154901</v>
      </c>
      <c r="T11">
        <v>0.92695586928889195</v>
      </c>
      <c r="U11">
        <v>0.92668786959610205</v>
      </c>
      <c r="V11">
        <v>0.92638242208106203</v>
      </c>
      <c r="W11">
        <v>0.92604116588158103</v>
      </c>
      <c r="X11">
        <v>0.92566547569920399</v>
      </c>
      <c r="Y11">
        <v>0.92525649654170405</v>
      </c>
      <c r="Z11">
        <v>0.92481520485341495</v>
      </c>
      <c r="AA11">
        <v>0.92434248267507801</v>
      </c>
      <c r="AB11">
        <v>0.923839191511307</v>
      </c>
      <c r="AC11">
        <v>0.92330623331200501</v>
      </c>
      <c r="AD11">
        <v>0.92274458624944899</v>
      </c>
      <c r="AE11">
        <v>0.92215530218699204</v>
      </c>
      <c r="AF11">
        <v>0.92153945141494398</v>
      </c>
      <c r="AG11">
        <v>0.92089800013718404</v>
      </c>
      <c r="AH11">
        <v>0.92023161103810303</v>
      </c>
      <c r="AI11">
        <v>0.91954037159261803</v>
      </c>
      <c r="AJ11">
        <v>0.91882348175597195</v>
      </c>
      <c r="AK11">
        <v>0.91807896929989097</v>
      </c>
      <c r="AL11">
        <v>0.917303533173638</v>
      </c>
      <c r="AM11">
        <v>0.91649261806206705</v>
      </c>
      <c r="AN11">
        <v>0.91564077445894299</v>
      </c>
      <c r="AO11">
        <v>0.91474226137224401</v>
      </c>
      <c r="AP11">
        <v>0.91379174540299002</v>
      </c>
      <c r="AQ11">
        <v>0.91278490148699298</v>
      </c>
      <c r="AR11">
        <v>0.91171876057012002</v>
      </c>
      <c r="AS11">
        <v>0.91059175388468705</v>
      </c>
      <c r="AT11">
        <v>0.90940351030316802</v>
      </c>
      <c r="AU11">
        <v>0.90815452129813701</v>
      </c>
      <c r="AV11">
        <v>0.90684578707426799</v>
      </c>
      <c r="AW11">
        <v>0.90547852006283303</v>
      </c>
      <c r="AX11">
        <v>0.90405393763764397</v>
      </c>
      <c r="AY11">
        <v>0.90257314291986801</v>
      </c>
      <c r="AZ11">
        <v>0.901037075369995</v>
      </c>
    </row>
    <row r="12" spans="1:52" x14ac:dyDescent="0.5">
      <c r="A12">
        <v>17.5</v>
      </c>
      <c r="B12">
        <v>0.92506530828186495</v>
      </c>
      <c r="C12">
        <v>0.925648920940361</v>
      </c>
      <c r="D12">
        <v>0.92620850245155595</v>
      </c>
      <c r="E12">
        <v>0.92673782360614398</v>
      </c>
      <c r="F12">
        <v>0.92723051490574004</v>
      </c>
      <c r="G12">
        <v>0.92768043608198902</v>
      </c>
      <c r="H12">
        <v>0.92808204236771896</v>
      </c>
      <c r="I12">
        <v>0.92843069923645705</v>
      </c>
      <c r="J12">
        <v>0.92872291055880596</v>
      </c>
      <c r="K12">
        <v>0.92895644445320202</v>
      </c>
      <c r="L12">
        <v>0.92913035916161801</v>
      </c>
      <c r="M12">
        <v>0.92924494287888904</v>
      </c>
      <c r="N12">
        <v>0.92930158463429002</v>
      </c>
      <c r="O12">
        <v>0.92930259078215904</v>
      </c>
      <c r="P12">
        <v>0.92925095731013196</v>
      </c>
      <c r="Q12">
        <v>0.92915010712755097</v>
      </c>
      <c r="R12">
        <v>0.92900360633562895</v>
      </c>
      <c r="S12">
        <v>0.92881488277366098</v>
      </c>
      <c r="T12">
        <v>0.92858697885279495</v>
      </c>
      <c r="U12">
        <v>0.928322372460058</v>
      </c>
      <c r="V12">
        <v>0.92802289075280098</v>
      </c>
      <c r="W12">
        <v>0.92768972365203095</v>
      </c>
      <c r="X12">
        <v>0.927323523450161</v>
      </c>
      <c r="Y12">
        <v>0.92692456201552798</v>
      </c>
      <c r="Z12">
        <v>0.92649291226846298</v>
      </c>
      <c r="AA12">
        <v>0.92602862553707299</v>
      </c>
      <c r="AB12">
        <v>0.92553188700548805</v>
      </c>
      <c r="AC12">
        <v>0.92500314241833903</v>
      </c>
      <c r="AD12">
        <v>0.92444319581534695</v>
      </c>
      <c r="AE12">
        <v>0.92385327690545105</v>
      </c>
      <c r="AF12">
        <v>0.92323506582505999</v>
      </c>
      <c r="AG12">
        <v>0.92259064294989301</v>
      </c>
      <c r="AH12">
        <v>0.921922307049162</v>
      </c>
      <c r="AI12">
        <v>0.92123218988843902</v>
      </c>
      <c r="AJ12">
        <v>0.92052161625502504</v>
      </c>
      <c r="AK12">
        <v>0.91979025097611</v>
      </c>
      <c r="AL12">
        <v>0.91903525135378095</v>
      </c>
      <c r="AM12">
        <v>0.91825083245328298</v>
      </c>
      <c r="AN12">
        <v>0.91742867124717198</v>
      </c>
      <c r="AO12">
        <v>0.91655925940379002</v>
      </c>
      <c r="AP12">
        <v>0.91563377115738998</v>
      </c>
      <c r="AQ12">
        <v>0.914645661820494</v>
      </c>
      <c r="AR12">
        <v>0.91359138395462702</v>
      </c>
      <c r="AS12">
        <v>0.91247014638510004</v>
      </c>
      <c r="AT12">
        <v>0.91128308931826396</v>
      </c>
      <c r="AU12">
        <v>0.91003234581223902</v>
      </c>
      <c r="AV12">
        <v>0.90872029585528202</v>
      </c>
      <c r="AW12">
        <v>0.90734910844161798</v>
      </c>
      <c r="AX12">
        <v>0.90592053414012597</v>
      </c>
      <c r="AY12">
        <v>0.90443586636214701</v>
      </c>
      <c r="AZ12">
        <v>0.902895996373831</v>
      </c>
    </row>
    <row r="13" spans="1:52" x14ac:dyDescent="0.5">
      <c r="A13">
        <v>17.75</v>
      </c>
      <c r="B13">
        <v>0.92582316013807997</v>
      </c>
      <c r="C13">
        <v>0.92650487978554696</v>
      </c>
      <c r="D13">
        <v>0.92716160376270296</v>
      </c>
      <c r="E13">
        <v>0.92778458017451204</v>
      </c>
      <c r="F13">
        <v>0.92836501883665801</v>
      </c>
      <c r="G13">
        <v>0.92889474429382302</v>
      </c>
      <c r="H13">
        <v>0.92936677551321301</v>
      </c>
      <c r="I13">
        <v>0.92977573538939395</v>
      </c>
      <c r="J13">
        <v>0.93011804680824695</v>
      </c>
      <c r="K13">
        <v>0.93039193221428296</v>
      </c>
      <c r="L13">
        <v>0.93059727696509098</v>
      </c>
      <c r="M13">
        <v>0.93073542956243305</v>
      </c>
      <c r="N13">
        <v>0.93080899508346104</v>
      </c>
      <c r="O13">
        <v>0.93082164168287795</v>
      </c>
      <c r="P13">
        <v>0.93077789914699804</v>
      </c>
      <c r="Q13">
        <v>0.93068290077881999</v>
      </c>
      <c r="R13">
        <v>0.93054202252970397</v>
      </c>
      <c r="S13">
        <v>0.93036041505060296</v>
      </c>
      <c r="T13">
        <v>0.93014249327222198</v>
      </c>
      <c r="U13">
        <v>0.92989150703156498</v>
      </c>
      <c r="V13">
        <v>0.92960932126699902</v>
      </c>
      <c r="W13">
        <v>0.92929647089057299</v>
      </c>
      <c r="X13">
        <v>0.92895245758396205</v>
      </c>
      <c r="Y13">
        <v>0.92857618152820098</v>
      </c>
      <c r="Z13">
        <v>0.92816638515925098</v>
      </c>
      <c r="AA13">
        <v>0.92772201756753703</v>
      </c>
      <c r="AB13">
        <v>0.927242473630706</v>
      </c>
      <c r="AC13">
        <v>0.92672770559388096</v>
      </c>
      <c r="AD13">
        <v>0.92617824947161298</v>
      </c>
      <c r="AE13">
        <v>0.92559523513409603</v>
      </c>
      <c r="AF13">
        <v>0.92498042744300701</v>
      </c>
      <c r="AG13">
        <v>0.92433628589359396</v>
      </c>
      <c r="AH13">
        <v>0.92366595877261704</v>
      </c>
      <c r="AI13">
        <v>0.92297305343068203</v>
      </c>
      <c r="AJ13">
        <v>0.92226096717141504</v>
      </c>
      <c r="AK13">
        <v>0.92153161031958997</v>
      </c>
      <c r="AL13">
        <v>0.92078365733926704</v>
      </c>
      <c r="AM13">
        <v>0.92001106642311603</v>
      </c>
      <c r="AN13">
        <v>0.91920309373759501</v>
      </c>
      <c r="AO13">
        <v>0.91834655402143905</v>
      </c>
      <c r="AP13">
        <v>0.917429489613652</v>
      </c>
      <c r="AQ13">
        <v>0.91644416170690102</v>
      </c>
      <c r="AR13">
        <v>0.91538786211553003</v>
      </c>
      <c r="AS13">
        <v>0.91426176478251997</v>
      </c>
      <c r="AT13">
        <v>0.91306905799738003</v>
      </c>
      <c r="AU13">
        <v>0.91181338538100598</v>
      </c>
      <c r="AV13">
        <v>0.910497946641042</v>
      </c>
      <c r="AW13">
        <v>0.90912515403798799</v>
      </c>
      <c r="AX13">
        <v>0.90769661464738605</v>
      </c>
      <c r="AY13">
        <v>0.90621325402210195</v>
      </c>
      <c r="AZ13">
        <v>0.90467547826644701</v>
      </c>
    </row>
    <row r="14" spans="1:52" x14ac:dyDescent="0.5">
      <c r="A14">
        <v>18</v>
      </c>
      <c r="B14">
        <v>0.92645657174554896</v>
      </c>
      <c r="C14">
        <v>0.92722210173309305</v>
      </c>
      <c r="D14">
        <v>0.92796207654470098</v>
      </c>
      <c r="E14">
        <v>0.92866615806169095</v>
      </c>
      <c r="F14">
        <v>0.92932407007838902</v>
      </c>
      <c r="G14">
        <v>0.92992647452989097</v>
      </c>
      <c r="H14">
        <v>0.93046569205576002</v>
      </c>
      <c r="I14">
        <v>0.93093612224091904</v>
      </c>
      <c r="J14">
        <v>0.93133431689211099</v>
      </c>
      <c r="K14">
        <v>0.93165876475841103</v>
      </c>
      <c r="L14">
        <v>0.93190951855453497</v>
      </c>
      <c r="M14">
        <v>0.93208781776076299</v>
      </c>
      <c r="N14">
        <v>0.93219583865872402</v>
      </c>
      <c r="O14">
        <v>0.932236649139355</v>
      </c>
      <c r="P14">
        <v>0.93221436476561303</v>
      </c>
      <c r="Q14">
        <v>0.93213439122535502</v>
      </c>
      <c r="R14">
        <v>0.93200351176329099</v>
      </c>
      <c r="S14">
        <v>0.93182951235341505</v>
      </c>
      <c r="T14">
        <v>0.93162016674749204</v>
      </c>
      <c r="U14">
        <v>0.93138178590714604</v>
      </c>
      <c r="V14">
        <v>0.93111795365912498</v>
      </c>
      <c r="W14">
        <v>0.93082910545122299</v>
      </c>
      <c r="X14">
        <v>0.93051312313579904</v>
      </c>
      <c r="Y14">
        <v>0.93016652742342898</v>
      </c>
      <c r="Z14">
        <v>0.929785661504823</v>
      </c>
      <c r="AA14">
        <v>0.92936757241363199</v>
      </c>
      <c r="AB14">
        <v>0.92891081286238297</v>
      </c>
      <c r="AC14">
        <v>0.92841571242767096</v>
      </c>
      <c r="AD14">
        <v>0.92788340985661699</v>
      </c>
      <c r="AE14">
        <v>0.92731524872321103</v>
      </c>
      <c r="AF14">
        <v>0.92671281382272297</v>
      </c>
      <c r="AG14">
        <v>0.92607811887107405</v>
      </c>
      <c r="AH14">
        <v>0.92541375820196203</v>
      </c>
      <c r="AI14">
        <v>0.92472287311393697</v>
      </c>
      <c r="AJ14">
        <v>0.92400870782895095</v>
      </c>
      <c r="AK14">
        <v>0.92327349951966897</v>
      </c>
      <c r="AL14">
        <v>0.92251668275290999</v>
      </c>
      <c r="AM14">
        <v>0.92173308986722002</v>
      </c>
      <c r="AN14">
        <v>0.92091263508727605</v>
      </c>
      <c r="AO14">
        <v>0.92004264964086402</v>
      </c>
      <c r="AP14">
        <v>0.91911197628018404</v>
      </c>
      <c r="AQ14">
        <v>0.91811413969480904</v>
      </c>
      <c r="AR14">
        <v>0.91704779291289595</v>
      </c>
      <c r="AS14">
        <v>0.91591503894944504</v>
      </c>
      <c r="AT14">
        <v>0.91471932099131503</v>
      </c>
      <c r="AU14">
        <v>0.91346396590878998</v>
      </c>
      <c r="AV14">
        <v>0.91215153965434703</v>
      </c>
      <c r="AW14">
        <v>0.910783739686715</v>
      </c>
      <c r="AX14">
        <v>0.90936152930166403</v>
      </c>
      <c r="AY14">
        <v>0.90788532994922899</v>
      </c>
      <c r="AZ14">
        <v>0.90635517453990999</v>
      </c>
    </row>
    <row r="15" spans="1:52" x14ac:dyDescent="0.5">
      <c r="A15">
        <v>18.25</v>
      </c>
      <c r="B15">
        <v>0.92700361986443802</v>
      </c>
      <c r="C15">
        <v>0.92782672320303905</v>
      </c>
      <c r="D15">
        <v>0.92862398101819899</v>
      </c>
      <c r="E15">
        <v>0.92938521218026804</v>
      </c>
      <c r="F15">
        <v>0.93010031122848702</v>
      </c>
      <c r="G15">
        <v>0.93076011327740404</v>
      </c>
      <c r="H15">
        <v>0.93135713006682197</v>
      </c>
      <c r="I15">
        <v>0.93188600539641597</v>
      </c>
      <c r="J15">
        <v>0.93234360034670305</v>
      </c>
      <c r="K15">
        <v>0.93272871690943604</v>
      </c>
      <c r="L15">
        <v>0.93304156370889901</v>
      </c>
      <c r="M15">
        <v>0.93328312122915802</v>
      </c>
      <c r="N15">
        <v>0.93345456881566702</v>
      </c>
      <c r="O15">
        <v>0.93355691680385899</v>
      </c>
      <c r="P15">
        <v>0.93359097986696804</v>
      </c>
      <c r="Q15">
        <v>0.93355784145884202</v>
      </c>
      <c r="R15">
        <v>0.93345992790938503</v>
      </c>
      <c r="S15">
        <v>0.93330254874869301</v>
      </c>
      <c r="T15">
        <v>0.93309507858488705</v>
      </c>
      <c r="U15">
        <v>0.93285021766589404</v>
      </c>
      <c r="V15">
        <v>0.93258037334046096</v>
      </c>
      <c r="W15">
        <v>0.93229291023203897</v>
      </c>
      <c r="X15">
        <v>0.93198796368075199</v>
      </c>
      <c r="Y15">
        <v>0.93166031344352096</v>
      </c>
      <c r="Z15">
        <v>0.93130312873258903</v>
      </c>
      <c r="AA15">
        <v>0.93091091342472099</v>
      </c>
      <c r="AB15">
        <v>0.93048084913960205</v>
      </c>
      <c r="AC15">
        <v>0.93001253214026303</v>
      </c>
      <c r="AD15">
        <v>0.92950666130319204</v>
      </c>
      <c r="AE15">
        <v>0.928964144167432</v>
      </c>
      <c r="AF15">
        <v>0.928385905172185</v>
      </c>
      <c r="AG15">
        <v>0.92777293232948799</v>
      </c>
      <c r="AH15">
        <v>0.92712631083272501</v>
      </c>
      <c r="AI15">
        <v>0.926447136758204</v>
      </c>
      <c r="AJ15">
        <v>0.92573622263007205</v>
      </c>
      <c r="AK15">
        <v>0.92499353024352404</v>
      </c>
      <c r="AL15">
        <v>0.92421740384582596</v>
      </c>
      <c r="AM15">
        <v>0.923403969728681</v>
      </c>
      <c r="AN15">
        <v>0.92254731250352795</v>
      </c>
      <c r="AO15">
        <v>0.92164077205364203</v>
      </c>
      <c r="AP15">
        <v>0.92067882825949299</v>
      </c>
      <c r="AQ15">
        <v>0.91965840923906905</v>
      </c>
      <c r="AR15">
        <v>0.91857892700577604</v>
      </c>
      <c r="AS15">
        <v>0.91744137286312399</v>
      </c>
      <c r="AT15">
        <v>0.91624725970061704</v>
      </c>
      <c r="AU15">
        <v>0.91499791617977</v>
      </c>
      <c r="AV15">
        <v>0.91369420350867503</v>
      </c>
      <c r="AW15">
        <v>0.91233651117315095</v>
      </c>
      <c r="AX15">
        <v>0.91092487275845502</v>
      </c>
      <c r="AY15">
        <v>0.909459095788269</v>
      </c>
      <c r="AZ15">
        <v>0.90793883969397005</v>
      </c>
    </row>
    <row r="16" spans="1:52" x14ac:dyDescent="0.5">
      <c r="A16">
        <v>18.5</v>
      </c>
      <c r="B16">
        <v>0.92740530944833699</v>
      </c>
      <c r="C16">
        <v>0.92825489417156404</v>
      </c>
      <c r="D16">
        <v>0.929079389473356</v>
      </c>
      <c r="E16">
        <v>0.92987090909843595</v>
      </c>
      <c r="F16">
        <v>0.93062137532573497</v>
      </c>
      <c r="G16">
        <v>0.93132280442740101</v>
      </c>
      <c r="H16">
        <v>0.93196782531942601</v>
      </c>
      <c r="I16">
        <v>0.93255036557743998</v>
      </c>
      <c r="J16">
        <v>0.93306626981808005</v>
      </c>
      <c r="K16">
        <v>0.93351358249384597</v>
      </c>
      <c r="L16">
        <v>0.93389236452267399</v>
      </c>
      <c r="M16">
        <v>0.93420411964215</v>
      </c>
      <c r="N16">
        <v>0.93445103929814999</v>
      </c>
      <c r="O16">
        <v>0.93463527308711902</v>
      </c>
      <c r="P16">
        <v>0.93475834097772303</v>
      </c>
      <c r="Q16">
        <v>0.93482071288483204</v>
      </c>
      <c r="R16">
        <v>0.93482156784914505</v>
      </c>
      <c r="S16">
        <v>0.93475887383769696</v>
      </c>
      <c r="T16">
        <v>0.93463023398260903</v>
      </c>
      <c r="U16">
        <v>0.93443519681818699</v>
      </c>
      <c r="V16">
        <v>0.93417894507469801</v>
      </c>
      <c r="W16">
        <v>0.93387446637850102</v>
      </c>
      <c r="X16">
        <v>0.93353866435555599</v>
      </c>
      <c r="Y16">
        <v>0.93318378905227395</v>
      </c>
      <c r="Z16">
        <v>0.93281270986467102</v>
      </c>
      <c r="AA16">
        <v>0.932421533010514</v>
      </c>
      <c r="AB16">
        <v>0.93200454427607704</v>
      </c>
      <c r="AC16">
        <v>0.93155707194929105</v>
      </c>
      <c r="AD16">
        <v>0.931076078188254</v>
      </c>
      <c r="AE16">
        <v>0.93055976008376895</v>
      </c>
      <c r="AF16">
        <v>0.93000699762368599</v>
      </c>
      <c r="AG16">
        <v>0.92941692082710003</v>
      </c>
      <c r="AH16">
        <v>0.92878861716118499</v>
      </c>
      <c r="AI16">
        <v>0.92812093933252804</v>
      </c>
      <c r="AJ16">
        <v>0.92741238178415097</v>
      </c>
      <c r="AK16">
        <v>0.92666102727765898</v>
      </c>
      <c r="AL16">
        <v>0.92586460370040802</v>
      </c>
      <c r="AM16">
        <v>0.92502070358953603</v>
      </c>
      <c r="AN16">
        <v>0.92412716313597498</v>
      </c>
      <c r="AO16">
        <v>0.92318247668471398</v>
      </c>
      <c r="AP16">
        <v>0.922186034806179</v>
      </c>
      <c r="AQ16">
        <v>0.92113803897579905</v>
      </c>
      <c r="AR16">
        <v>0.92003914046491397</v>
      </c>
      <c r="AS16">
        <v>0.91889000160823298</v>
      </c>
      <c r="AT16">
        <v>0.91769096794397997</v>
      </c>
      <c r="AU16">
        <v>0.91644192632659305</v>
      </c>
      <c r="AV16">
        <v>0.915142322647571</v>
      </c>
      <c r="AW16">
        <v>0.91379127140083805</v>
      </c>
      <c r="AX16">
        <v>0.91238769027160804</v>
      </c>
      <c r="AY16">
        <v>0.91093040849120899</v>
      </c>
      <c r="AZ16">
        <v>0.90941821746231299</v>
      </c>
    </row>
    <row r="17" spans="1:52" x14ac:dyDescent="0.5">
      <c r="A17">
        <v>18.75</v>
      </c>
      <c r="B17">
        <v>0.92753130989739396</v>
      </c>
      <c r="C17">
        <v>0.92837960525234198</v>
      </c>
      <c r="D17">
        <v>0.92920376485365597</v>
      </c>
      <c r="E17">
        <v>0.93000165068561202</v>
      </c>
      <c r="F17">
        <v>0.93077000491153405</v>
      </c>
      <c r="G17">
        <v>0.93150339238243196</v>
      </c>
      <c r="H17">
        <v>0.93219391611803304</v>
      </c>
      <c r="I17">
        <v>0.93283210499472702</v>
      </c>
      <c r="J17">
        <v>0.93340882099206701</v>
      </c>
      <c r="K17">
        <v>0.93391734627617495</v>
      </c>
      <c r="L17">
        <v>0.93435461003626596</v>
      </c>
      <c r="M17">
        <v>0.93472107768214197</v>
      </c>
      <c r="N17">
        <v>0.93501964795068504</v>
      </c>
      <c r="O17">
        <v>0.93525429516235103</v>
      </c>
      <c r="P17">
        <v>0.935429020479422</v>
      </c>
      <c r="Q17">
        <v>0.93554728173858004</v>
      </c>
      <c r="R17">
        <v>0.93561176924225298</v>
      </c>
      <c r="S17">
        <v>0.93562426517533803</v>
      </c>
      <c r="T17">
        <v>0.93558537705307698</v>
      </c>
      <c r="U17">
        <v>0.935494268460483</v>
      </c>
      <c r="V17">
        <v>0.93534899859204101</v>
      </c>
      <c r="W17">
        <v>0.935148085191574</v>
      </c>
      <c r="X17">
        <v>0.93489298326723702</v>
      </c>
      <c r="Y17">
        <v>0.93458959040510203</v>
      </c>
      <c r="Z17">
        <v>0.93424657746063899</v>
      </c>
      <c r="AA17">
        <v>0.93387138405037895</v>
      </c>
      <c r="AB17">
        <v>0.93346750166132797</v>
      </c>
      <c r="AC17">
        <v>0.93303470388174103</v>
      </c>
      <c r="AD17">
        <v>0.93257072506984695</v>
      </c>
      <c r="AE17">
        <v>0.93207266545266199</v>
      </c>
      <c r="AF17">
        <v>0.931537664063951</v>
      </c>
      <c r="AG17">
        <v>0.93096308378570602</v>
      </c>
      <c r="AH17">
        <v>0.93034649927302804</v>
      </c>
      <c r="AI17">
        <v>0.92968564561143796</v>
      </c>
      <c r="AJ17">
        <v>0.92897839231504498</v>
      </c>
      <c r="AK17">
        <v>0.92822277016538701</v>
      </c>
      <c r="AL17">
        <v>0.92741706215649999</v>
      </c>
      <c r="AM17">
        <v>0.92655994615297599</v>
      </c>
      <c r="AN17">
        <v>0.92565064071002501</v>
      </c>
      <c r="AO17">
        <v>0.92468897878630496</v>
      </c>
      <c r="AP17">
        <v>0.92367534887441505</v>
      </c>
      <c r="AQ17">
        <v>0.92261050377683496</v>
      </c>
      <c r="AR17">
        <v>0.92149530257850498</v>
      </c>
      <c r="AS17">
        <v>0.92033047141510005</v>
      </c>
      <c r="AT17">
        <v>0.91911643677526</v>
      </c>
      <c r="AU17">
        <v>0.91785323773759597</v>
      </c>
      <c r="AV17">
        <v>0.91654049639656798</v>
      </c>
      <c r="AW17">
        <v>0.91517742548581404</v>
      </c>
      <c r="AX17">
        <v>0.91376286435077103</v>
      </c>
      <c r="AY17">
        <v>0.91229534299940795</v>
      </c>
      <c r="AZ17">
        <v>0.91077317260246005</v>
      </c>
    </row>
    <row r="18" spans="1:52" x14ac:dyDescent="0.5">
      <c r="A18">
        <v>19</v>
      </c>
      <c r="B18">
        <v>0.92728282041452004</v>
      </c>
      <c r="C18">
        <v>0.92810108340689101</v>
      </c>
      <c r="D18">
        <v>0.92889774401463998</v>
      </c>
      <c r="E18">
        <v>0.92967773064113601</v>
      </c>
      <c r="F18">
        <v>0.93044488522368696</v>
      </c>
      <c r="G18">
        <v>0.93119968480525395</v>
      </c>
      <c r="H18">
        <v>0.93193663790191505</v>
      </c>
      <c r="I18">
        <v>0.93264293209665095</v>
      </c>
      <c r="J18">
        <v>0.93330040364954903</v>
      </c>
      <c r="K18">
        <v>0.93389103991995304</v>
      </c>
      <c r="L18">
        <v>0.93440290910226598</v>
      </c>
      <c r="M18">
        <v>0.93483264898513896</v>
      </c>
      <c r="N18">
        <v>0.93518376349305798</v>
      </c>
      <c r="O18">
        <v>0.93546307927152506</v>
      </c>
      <c r="P18">
        <v>0.93567782818876299</v>
      </c>
      <c r="Q18">
        <v>0.93583422421298601</v>
      </c>
      <c r="R18">
        <v>0.93593720806154201</v>
      </c>
      <c r="S18">
        <v>0.93599073177930903</v>
      </c>
      <c r="T18">
        <v>0.93599798682760005</v>
      </c>
      <c r="U18">
        <v>0.93595896506270704</v>
      </c>
      <c r="V18">
        <v>0.93587094047512898</v>
      </c>
      <c r="W18">
        <v>0.93573234578951303</v>
      </c>
      <c r="X18">
        <v>0.93554473475528199</v>
      </c>
      <c r="Y18">
        <v>0.93531370917916201</v>
      </c>
      <c r="Z18">
        <v>0.93504684849011799</v>
      </c>
      <c r="AA18">
        <v>0.93474945182569602</v>
      </c>
      <c r="AB18">
        <v>0.93442199282134197</v>
      </c>
      <c r="AC18">
        <v>0.93406110334594805</v>
      </c>
      <c r="AD18">
        <v>0.93366207098574905</v>
      </c>
      <c r="AE18">
        <v>0.93322062269103201</v>
      </c>
      <c r="AF18">
        <v>0.93273354328130498</v>
      </c>
      <c r="AG18">
        <v>0.93219860808458299</v>
      </c>
      <c r="AH18">
        <v>0.93161429396186302</v>
      </c>
      <c r="AI18">
        <v>0.93097949776314604</v>
      </c>
      <c r="AJ18">
        <v>0.93029333814656801</v>
      </c>
      <c r="AK18">
        <v>0.92955505208155598</v>
      </c>
      <c r="AL18">
        <v>0.92876397276187195</v>
      </c>
      <c r="AM18">
        <v>0.92791956063764802</v>
      </c>
      <c r="AN18">
        <v>0.92702144629390903</v>
      </c>
      <c r="AO18">
        <v>0.92606944144740999</v>
      </c>
      <c r="AP18">
        <v>0.92506349317758696</v>
      </c>
      <c r="AQ18">
        <v>0.924003592116029</v>
      </c>
      <c r="AR18">
        <v>0.92288967487815698</v>
      </c>
      <c r="AS18">
        <v>0.92172156397786098</v>
      </c>
      <c r="AT18">
        <v>0.92049896679242504</v>
      </c>
      <c r="AU18">
        <v>0.91922152775431998</v>
      </c>
      <c r="AV18">
        <v>0.91788891009578</v>
      </c>
      <c r="AW18">
        <v>0.91650087748109899</v>
      </c>
      <c r="AX18">
        <v>0.915057347445147</v>
      </c>
      <c r="AY18">
        <v>0.91355839510485604</v>
      </c>
      <c r="AZ18">
        <v>0.912004197435901</v>
      </c>
    </row>
    <row r="19" spans="1:52" x14ac:dyDescent="0.5">
      <c r="A19">
        <v>19.25</v>
      </c>
      <c r="B19">
        <v>0.92665247335689305</v>
      </c>
      <c r="C19">
        <v>0.92743845363868005</v>
      </c>
      <c r="D19">
        <v>0.92820324559661405</v>
      </c>
      <c r="E19">
        <v>0.92895276025623097</v>
      </c>
      <c r="F19">
        <v>0.92969456459502597</v>
      </c>
      <c r="G19">
        <v>0.93043676368608497</v>
      </c>
      <c r="H19">
        <v>0.93118453912495003</v>
      </c>
      <c r="I19">
        <v>0.93193432323497905</v>
      </c>
      <c r="J19">
        <v>0.93266893132360396</v>
      </c>
      <c r="K19">
        <v>0.93335986645998603</v>
      </c>
      <c r="L19">
        <v>0.93397854184326701</v>
      </c>
      <c r="M19">
        <v>0.934508089351333</v>
      </c>
      <c r="N19">
        <v>0.93494635183605102</v>
      </c>
      <c r="O19">
        <v>0.93530067441923703</v>
      </c>
      <c r="P19">
        <v>0.93558122023974699</v>
      </c>
      <c r="Q19">
        <v>0.93579692647342005</v>
      </c>
      <c r="R19">
        <v>0.93595415238456503</v>
      </c>
      <c r="S19">
        <v>0.936056604279767</v>
      </c>
      <c r="T19">
        <v>0.93610542002736796</v>
      </c>
      <c r="U19">
        <v>0.93609931062546203</v>
      </c>
      <c r="V19">
        <v>0.93603610256616898</v>
      </c>
      <c r="W19">
        <v>0.93591748241766104</v>
      </c>
      <c r="X19">
        <v>0.935754549215709</v>
      </c>
      <c r="Y19">
        <v>0.93556459317317997</v>
      </c>
      <c r="Z19">
        <v>0.93535799354410698</v>
      </c>
      <c r="AA19">
        <v>0.93513224400144801</v>
      </c>
      <c r="AB19">
        <v>0.93487834295265604</v>
      </c>
      <c r="AC19">
        <v>0.93458773476361001</v>
      </c>
      <c r="AD19">
        <v>0.93425446510119303</v>
      </c>
      <c r="AE19">
        <v>0.93387477677867903</v>
      </c>
      <c r="AF19">
        <v>0.93344629845383598</v>
      </c>
      <c r="AG19">
        <v>0.93296745420024196</v>
      </c>
      <c r="AH19">
        <v>0.93243709379409001</v>
      </c>
      <c r="AI19">
        <v>0.93185424703538899</v>
      </c>
      <c r="AJ19">
        <v>0.93121794462530805</v>
      </c>
      <c r="AK19">
        <v>0.93052709621938801</v>
      </c>
      <c r="AL19">
        <v>0.92978044757192602</v>
      </c>
      <c r="AM19">
        <v>0.92897664338326102</v>
      </c>
      <c r="AN19">
        <v>0.92811439209381497</v>
      </c>
      <c r="AO19">
        <v>0.92719267360574698</v>
      </c>
      <c r="AP19">
        <v>0.92621089307624005</v>
      </c>
      <c r="AQ19">
        <v>0.925168908397344</v>
      </c>
      <c r="AR19">
        <v>0.92406693667131501</v>
      </c>
      <c r="AS19">
        <v>0.92290541073114796</v>
      </c>
      <c r="AT19">
        <v>0.92168486063492605</v>
      </c>
      <c r="AU19">
        <v>0.92040585124070196</v>
      </c>
      <c r="AV19">
        <v>0.919068962717842</v>
      </c>
      <c r="AW19">
        <v>0.91767478502823197</v>
      </c>
      <c r="AX19">
        <v>0.91622390731063996</v>
      </c>
      <c r="AY19">
        <v>0.91471690066324396</v>
      </c>
      <c r="AZ19">
        <v>0.91315430118867702</v>
      </c>
    </row>
    <row r="20" spans="1:52" x14ac:dyDescent="0.5">
      <c r="A20">
        <v>19.5</v>
      </c>
      <c r="B20">
        <v>0.92578599336988798</v>
      </c>
      <c r="C20">
        <v>0.926570463487421</v>
      </c>
      <c r="D20">
        <v>0.927330293620938</v>
      </c>
      <c r="E20">
        <v>0.92806833363177699</v>
      </c>
      <c r="F20">
        <v>0.92878990119668103</v>
      </c>
      <c r="G20">
        <v>0.92950303881505503</v>
      </c>
      <c r="H20">
        <v>0.93021736295510105</v>
      </c>
      <c r="I20">
        <v>0.930940161988693</v>
      </c>
      <c r="J20">
        <v>0.93166961924941105</v>
      </c>
      <c r="K20">
        <v>0.93238912001139496</v>
      </c>
      <c r="L20">
        <v>0.93306973224316703</v>
      </c>
      <c r="M20">
        <v>0.93368210521950401</v>
      </c>
      <c r="N20">
        <v>0.93420821393287201</v>
      </c>
      <c r="O20">
        <v>0.93464385853114296</v>
      </c>
      <c r="P20">
        <v>0.93499348985303399</v>
      </c>
      <c r="Q20">
        <v>0.935263951883752</v>
      </c>
      <c r="R20">
        <v>0.93546080331593895</v>
      </c>
      <c r="S20">
        <v>0.93558759160350302</v>
      </c>
      <c r="T20">
        <v>0.935647837596707</v>
      </c>
      <c r="U20">
        <v>0.93564956704260804</v>
      </c>
      <c r="V20">
        <v>0.93560932988064005</v>
      </c>
      <c r="W20">
        <v>0.93554777008178402</v>
      </c>
      <c r="X20">
        <v>0.93547613133010799</v>
      </c>
      <c r="Y20">
        <v>0.93539010841179004</v>
      </c>
      <c r="Z20">
        <v>0.93527800784933601</v>
      </c>
      <c r="AA20">
        <v>0.935129955482778</v>
      </c>
      <c r="AB20">
        <v>0.93494037485724801</v>
      </c>
      <c r="AC20">
        <v>0.93470662101665403</v>
      </c>
      <c r="AD20">
        <v>0.93442734137243599</v>
      </c>
      <c r="AE20">
        <v>0.934101678898418</v>
      </c>
      <c r="AF20">
        <v>0.93372902424277104</v>
      </c>
      <c r="AG20">
        <v>0.93330889571695996</v>
      </c>
      <c r="AH20">
        <v>0.93284077089935402</v>
      </c>
      <c r="AI20">
        <v>0.93232382554279902</v>
      </c>
      <c r="AJ20">
        <v>0.93175659113544895</v>
      </c>
      <c r="AK20">
        <v>0.93113661036919804</v>
      </c>
      <c r="AL20">
        <v>0.93046027004417398</v>
      </c>
      <c r="AM20">
        <v>0.92972305723537596</v>
      </c>
      <c r="AN20">
        <v>0.92892037638972702</v>
      </c>
      <c r="AO20">
        <v>0.92804871635915398</v>
      </c>
      <c r="AP20">
        <v>0.92710659483521995</v>
      </c>
      <c r="AQ20">
        <v>0.92609474479805798</v>
      </c>
      <c r="AR20">
        <v>0.92501550419121303</v>
      </c>
      <c r="AS20">
        <v>0.92387185401754401</v>
      </c>
      <c r="AT20">
        <v>0.922666605946865</v>
      </c>
      <c r="AU20">
        <v>0.92140196694681697</v>
      </c>
      <c r="AV20">
        <v>0.92007943916963197</v>
      </c>
      <c r="AW20">
        <v>0.91869991030669196</v>
      </c>
      <c r="AX20">
        <v>0.91726381229850795</v>
      </c>
      <c r="AY20">
        <v>0.91577128738959801</v>
      </c>
      <c r="AZ20">
        <v>0.91422234916920297</v>
      </c>
    </row>
    <row r="21" spans="1:52" x14ac:dyDescent="0.5">
      <c r="A21">
        <v>19.75</v>
      </c>
      <c r="B21">
        <v>0.92479068883761495</v>
      </c>
      <c r="C21">
        <v>0.92558724096906797</v>
      </c>
      <c r="D21">
        <v>0.92635862142082803</v>
      </c>
      <c r="E21">
        <v>0.92710622320716396</v>
      </c>
      <c r="F21">
        <v>0.92783296028170203</v>
      </c>
      <c r="G21">
        <v>0.92854349616306897</v>
      </c>
      <c r="H21">
        <v>0.92924384783971103</v>
      </c>
      <c r="I21">
        <v>0.92993968473812005</v>
      </c>
      <c r="J21">
        <v>0.93063296851508004</v>
      </c>
      <c r="K21">
        <v>0.93131801889668997</v>
      </c>
      <c r="L21">
        <v>0.93198000856836605</v>
      </c>
      <c r="M21">
        <v>0.93259846650719302</v>
      </c>
      <c r="N21">
        <v>0.93315424256323898</v>
      </c>
      <c r="O21">
        <v>0.93363504043232004</v>
      </c>
      <c r="P21">
        <v>0.93403658435703496</v>
      </c>
      <c r="Q21">
        <v>0.93436070482023903</v>
      </c>
      <c r="R21">
        <v>0.93461310120895502</v>
      </c>
      <c r="S21">
        <v>0.93480219252104402</v>
      </c>
      <c r="T21">
        <v>0.93493860735130196</v>
      </c>
      <c r="U21">
        <v>0.935033859130454</v>
      </c>
      <c r="V21">
        <v>0.93509743495034403</v>
      </c>
      <c r="W21">
        <v>0.93513378115740098</v>
      </c>
      <c r="X21">
        <v>0.93514173827477098</v>
      </c>
      <c r="Y21">
        <v>0.93511675466208199</v>
      </c>
      <c r="Z21">
        <v>0.935053696952727</v>
      </c>
      <c r="AA21">
        <v>0.93494847215879295</v>
      </c>
      <c r="AB21">
        <v>0.93479882356435795</v>
      </c>
      <c r="AC21">
        <v>0.93460461884186496</v>
      </c>
      <c r="AD21">
        <v>0.93436630973753498</v>
      </c>
      <c r="AE21">
        <v>0.93408441961154898</v>
      </c>
      <c r="AF21">
        <v>0.933759582678376</v>
      </c>
      <c r="AG21">
        <v>0.93339245817915695</v>
      </c>
      <c r="AH21">
        <v>0.93298344634298103</v>
      </c>
      <c r="AI21">
        <v>0.93253218257384096</v>
      </c>
      <c r="AJ21">
        <v>0.93203684953316102</v>
      </c>
      <c r="AK21">
        <v>0.93149349002517001</v>
      </c>
      <c r="AL21">
        <v>0.93089570236338903</v>
      </c>
      <c r="AM21">
        <v>0.93023519589021098</v>
      </c>
      <c r="AN21">
        <v>0.92950342102523198</v>
      </c>
      <c r="AO21">
        <v>0.92869380828945702</v>
      </c>
      <c r="AP21">
        <v>0.92780352924066301</v>
      </c>
      <c r="AQ21">
        <v>0.92683382927385405</v>
      </c>
      <c r="AR21">
        <v>0.92578889538078302</v>
      </c>
      <c r="AS21">
        <v>0.92467407056871698</v>
      </c>
      <c r="AT21">
        <v>0.92349432799546305</v>
      </c>
      <c r="AU21">
        <v>0.92225344400957998</v>
      </c>
      <c r="AV21">
        <v>0.92095382011107496</v>
      </c>
      <c r="AW21">
        <v>0.91959669102838404</v>
      </c>
      <c r="AX21">
        <v>0.91818247173341305</v>
      </c>
      <c r="AY21">
        <v>0.91671109452793798</v>
      </c>
      <c r="AZ21">
        <v>0.91518228337871599</v>
      </c>
    </row>
    <row r="22" spans="1:52" x14ac:dyDescent="0.5">
      <c r="A22">
        <v>20</v>
      </c>
      <c r="B22">
        <v>0.92366966412639795</v>
      </c>
      <c r="C22">
        <v>0.92447764847411595</v>
      </c>
      <c r="D22">
        <v>0.92526235747294605</v>
      </c>
      <c r="E22">
        <v>0.92602418789678398</v>
      </c>
      <c r="F22">
        <v>0.92676417705467395</v>
      </c>
      <c r="G22">
        <v>0.92748401035054295</v>
      </c>
      <c r="H22">
        <v>0.92818575335338505</v>
      </c>
      <c r="I22">
        <v>0.92887114757382205</v>
      </c>
      <c r="J22">
        <v>0.92954046359142295</v>
      </c>
      <c r="K22">
        <v>0.93019127908064803</v>
      </c>
      <c r="L22">
        <v>0.93081792537653596</v>
      </c>
      <c r="M22">
        <v>0.93141222561696502</v>
      </c>
      <c r="N22">
        <v>0.931965347221417</v>
      </c>
      <c r="O22">
        <v>0.93246979178085698</v>
      </c>
      <c r="P22">
        <v>0.93292058544659295</v>
      </c>
      <c r="Q22">
        <v>0.93331546813647404</v>
      </c>
      <c r="R22">
        <v>0.93365447656244804</v>
      </c>
      <c r="S22">
        <v>0.93393936243857101</v>
      </c>
      <c r="T22">
        <v>0.93417301748582904</v>
      </c>
      <c r="U22">
        <v>0.93435886346615304</v>
      </c>
      <c r="V22">
        <v>0.93450017652928197</v>
      </c>
      <c r="W22">
        <v>0.93459947119015097</v>
      </c>
      <c r="X22">
        <v>0.93465815605348901</v>
      </c>
      <c r="Y22">
        <v>0.93467657086974198</v>
      </c>
      <c r="Z22">
        <v>0.93465432926679304</v>
      </c>
      <c r="AA22">
        <v>0.93459079418806301</v>
      </c>
      <c r="AB22">
        <v>0.93448552441341504</v>
      </c>
      <c r="AC22">
        <v>0.93433857187050895</v>
      </c>
      <c r="AD22">
        <v>0.93415056767972604</v>
      </c>
      <c r="AE22">
        <v>0.93392260764714496</v>
      </c>
      <c r="AF22">
        <v>0.93365596490274905</v>
      </c>
      <c r="AG22">
        <v>0.93335162411419303</v>
      </c>
      <c r="AH22">
        <v>0.93300963711725204</v>
      </c>
      <c r="AI22">
        <v>0.93262838685110505</v>
      </c>
      <c r="AJ22">
        <v>0.93220398116791503</v>
      </c>
      <c r="AK22">
        <v>0.93173008447757</v>
      </c>
      <c r="AL22">
        <v>0.93119842364438798</v>
      </c>
      <c r="AM22">
        <v>0.93059995799472806</v>
      </c>
      <c r="AN22">
        <v>0.929926415271496</v>
      </c>
      <c r="AO22">
        <v>0.92917174304095596</v>
      </c>
      <c r="AP22">
        <v>0.92833306474525301</v>
      </c>
      <c r="AQ22">
        <v>0.92741089274142197</v>
      </c>
      <c r="AR22">
        <v>0.92640856890325296</v>
      </c>
      <c r="AS22">
        <v>0.925331141188659</v>
      </c>
      <c r="AT22">
        <v>0.92418406544654397</v>
      </c>
      <c r="AU22">
        <v>0.92297213909157005</v>
      </c>
      <c r="AV22">
        <v>0.92169891011095895</v>
      </c>
      <c r="AW22">
        <v>0.92036657397109101</v>
      </c>
      <c r="AX22">
        <v>0.91897620841937899</v>
      </c>
      <c r="AY22">
        <v>0.91752815163488399</v>
      </c>
      <c r="AZ22">
        <v>0.91602236384290003</v>
      </c>
    </row>
    <row r="23" spans="1:52" x14ac:dyDescent="0.5">
      <c r="A23">
        <v>20.25</v>
      </c>
      <c r="B23">
        <v>0.92240204934580305</v>
      </c>
      <c r="C23">
        <v>0.92321379324511599</v>
      </c>
      <c r="D23">
        <v>0.92400185066337404</v>
      </c>
      <c r="E23">
        <v>0.92476543311271597</v>
      </c>
      <c r="F23">
        <v>0.92550393534295305</v>
      </c>
      <c r="G23">
        <v>0.92621699423330195</v>
      </c>
      <c r="H23">
        <v>0.92690455277477501</v>
      </c>
      <c r="I23">
        <v>0.92756688703257095</v>
      </c>
      <c r="J23">
        <v>0.92820454408291297</v>
      </c>
      <c r="K23">
        <v>0.92881815949084501</v>
      </c>
      <c r="L23">
        <v>0.929408180053376</v>
      </c>
      <c r="M23">
        <v>0.92997457618661605</v>
      </c>
      <c r="N23">
        <v>0.93051663295555398</v>
      </c>
      <c r="O23">
        <v>0.93103285061839602</v>
      </c>
      <c r="P23">
        <v>0.93152092424709498</v>
      </c>
      <c r="Q23">
        <v>0.93197776777090402</v>
      </c>
      <c r="R23">
        <v>0.93239959866898503</v>
      </c>
      <c r="S23">
        <v>0.93278215414508203</v>
      </c>
      <c r="T23">
        <v>0.93312111067624504</v>
      </c>
      <c r="U23">
        <v>0.93341269443605801</v>
      </c>
      <c r="V23">
        <v>0.93365432439398199</v>
      </c>
      <c r="W23">
        <v>0.93384502642792899</v>
      </c>
      <c r="X23">
        <v>0.933985418466733</v>
      </c>
      <c r="Y23">
        <v>0.93407729169998499</v>
      </c>
      <c r="Z23">
        <v>0.93412302751976695</v>
      </c>
      <c r="AA23">
        <v>0.93412511903830397</v>
      </c>
      <c r="AB23">
        <v>0.93408591698098498</v>
      </c>
      <c r="AC23">
        <v>0.93400753866424702</v>
      </c>
      <c r="AD23">
        <v>0.933891781962774</v>
      </c>
      <c r="AE23">
        <v>0.93373989299960003</v>
      </c>
      <c r="AF23">
        <v>0.93355212232762497</v>
      </c>
      <c r="AG23">
        <v>0.93332715028074198</v>
      </c>
      <c r="AH23">
        <v>0.93306162839462203</v>
      </c>
      <c r="AI23">
        <v>0.93275016010215805</v>
      </c>
      <c r="AJ23">
        <v>0.93238589741588696</v>
      </c>
      <c r="AK23">
        <v>0.93196158426234998</v>
      </c>
      <c r="AL23">
        <v>0.93147059444889602</v>
      </c>
      <c r="AM23">
        <v>0.93090755709828998</v>
      </c>
      <c r="AN23">
        <v>0.93026848827647801</v>
      </c>
      <c r="AO23">
        <v>0.92955065695107997</v>
      </c>
      <c r="AP23">
        <v>0.92875248539899402</v>
      </c>
      <c r="AQ23">
        <v>0.92787362866994805</v>
      </c>
      <c r="AR23">
        <v>0.92691514397419705</v>
      </c>
      <c r="AS23">
        <v>0.92587951574071203</v>
      </c>
      <c r="AT23">
        <v>0.92477034954621995</v>
      </c>
      <c r="AU23">
        <v>0.92359175464266496</v>
      </c>
      <c r="AV23">
        <v>0.922347633628812</v>
      </c>
      <c r="AW23">
        <v>0.92104113543528299</v>
      </c>
      <c r="AX23">
        <v>0.91967440595239502</v>
      </c>
      <c r="AY23">
        <v>0.91824861166829097</v>
      </c>
      <c r="AZ23">
        <v>0.91676411987140505</v>
      </c>
    </row>
    <row r="24" spans="1:52" x14ac:dyDescent="0.5">
      <c r="A24">
        <v>20.5</v>
      </c>
      <c r="B24">
        <v>0.92090229190912798</v>
      </c>
      <c r="C24">
        <v>0.92169485285568897</v>
      </c>
      <c r="D24">
        <v>0.922461167056565</v>
      </c>
      <c r="E24">
        <v>0.92319944267297005</v>
      </c>
      <c r="F24">
        <v>0.92390846257185</v>
      </c>
      <c r="G24">
        <v>0.92458791110796201</v>
      </c>
      <c r="H24">
        <v>0.92523870150800003</v>
      </c>
      <c r="I24">
        <v>0.92586313434265599</v>
      </c>
      <c r="J24">
        <v>0.92646470058321695</v>
      </c>
      <c r="K24">
        <v>0.92704746409473804</v>
      </c>
      <c r="L24">
        <v>0.927615188564064</v>
      </c>
      <c r="M24">
        <v>0.92817054461965998</v>
      </c>
      <c r="N24">
        <v>0.92871468587830397</v>
      </c>
      <c r="O24">
        <v>0.92924725488904603</v>
      </c>
      <c r="P24">
        <v>0.92976666436825195</v>
      </c>
      <c r="Q24">
        <v>0.93027043260144304</v>
      </c>
      <c r="R24">
        <v>0.930755416693821</v>
      </c>
      <c r="S24">
        <v>0.93121789540239097</v>
      </c>
      <c r="T24">
        <v>0.93165354889439</v>
      </c>
      <c r="U24">
        <v>0.93205745629828296</v>
      </c>
      <c r="V24">
        <v>0.932424273780046</v>
      </c>
      <c r="W24">
        <v>0.93274872235111395</v>
      </c>
      <c r="X24">
        <v>0.93302635966049996</v>
      </c>
      <c r="Y24">
        <v>0.93325438267456196</v>
      </c>
      <c r="Z24">
        <v>0.93343208547591405</v>
      </c>
      <c r="AA24">
        <v>0.93356072102401799</v>
      </c>
      <c r="AB24">
        <v>0.93364279736133504</v>
      </c>
      <c r="AC24">
        <v>0.93368103970968497</v>
      </c>
      <c r="AD24">
        <v>0.93367727156500302</v>
      </c>
      <c r="AE24">
        <v>0.93363143015507699</v>
      </c>
      <c r="AF24">
        <v>0.93354096541735199</v>
      </c>
      <c r="AG24">
        <v>0.93340091698081495</v>
      </c>
      <c r="AH24">
        <v>0.93320481246403197</v>
      </c>
      <c r="AI24">
        <v>0.93294611672289596</v>
      </c>
      <c r="AJ24">
        <v>0.93261958200578099</v>
      </c>
      <c r="AK24">
        <v>0.93222189841743697</v>
      </c>
      <c r="AL24">
        <v>0.93175150432779297</v>
      </c>
      <c r="AM24">
        <v>0.931207864028883</v>
      </c>
      <c r="AN24">
        <v>0.93059065050829703</v>
      </c>
      <c r="AO24">
        <v>0.92989915438725601</v>
      </c>
      <c r="AP24">
        <v>0.92913208701413796</v>
      </c>
      <c r="AQ24">
        <v>0.92828784165904998</v>
      </c>
      <c r="AR24">
        <v>0.92736515518715801</v>
      </c>
      <c r="AS24">
        <v>0.92636390877678199</v>
      </c>
      <c r="AT24">
        <v>0.92528562979349005</v>
      </c>
      <c r="AU24">
        <v>0.92413335052312096</v>
      </c>
      <c r="AV24">
        <v>0.92291088185112302</v>
      </c>
      <c r="AW24">
        <v>0.92162192836933299</v>
      </c>
      <c r="AX24">
        <v>0.92026947045992302</v>
      </c>
      <c r="AY24">
        <v>0.91885555211135195</v>
      </c>
      <c r="AZ24">
        <v>0.917381356829855</v>
      </c>
    </row>
    <row r="25" spans="1:52" x14ac:dyDescent="0.5">
      <c r="A25">
        <v>20.75</v>
      </c>
      <c r="B25">
        <v>0.91917813113583302</v>
      </c>
      <c r="C25">
        <v>0.91991965637552997</v>
      </c>
      <c r="D25">
        <v>0.92063537562191</v>
      </c>
      <c r="E25">
        <v>0.92132488794628198</v>
      </c>
      <c r="F25">
        <v>0.92198918013970599</v>
      </c>
      <c r="G25">
        <v>0.92263087952062295</v>
      </c>
      <c r="H25">
        <v>0.92325412583182598</v>
      </c>
      <c r="I25">
        <v>0.92386395252418796</v>
      </c>
      <c r="J25">
        <v>0.92446527493649799</v>
      </c>
      <c r="K25">
        <v>0.92506181814475197</v>
      </c>
      <c r="L25">
        <v>0.92565539065414904</v>
      </c>
      <c r="M25">
        <v>0.92624573503797603</v>
      </c>
      <c r="N25">
        <v>0.92683089318593004</v>
      </c>
      <c r="O25">
        <v>0.92740782873417404</v>
      </c>
      <c r="P25">
        <v>0.92797304562025296</v>
      </c>
      <c r="Q25">
        <v>0.92852305923955003</v>
      </c>
      <c r="R25">
        <v>0.92905469813651598</v>
      </c>
      <c r="S25">
        <v>0.92956527453763504</v>
      </c>
      <c r="T25">
        <v>0.93005266018260502</v>
      </c>
      <c r="U25">
        <v>0.93051527334103401</v>
      </c>
      <c r="V25">
        <v>0.93095196448583595</v>
      </c>
      <c r="W25">
        <v>0.93136180517473499</v>
      </c>
      <c r="X25">
        <v>0.93174382495580399</v>
      </c>
      <c r="Y25">
        <v>0.93209676244985495</v>
      </c>
      <c r="Z25">
        <v>0.93241885503400102</v>
      </c>
      <c r="AA25">
        <v>0.932707587090709</v>
      </c>
      <c r="AB25">
        <v>0.93295924928526397</v>
      </c>
      <c r="AC25">
        <v>0.93316830096937697</v>
      </c>
      <c r="AD25">
        <v>0.93332690856839895</v>
      </c>
      <c r="AE25">
        <v>0.93342532768629904</v>
      </c>
      <c r="AF25">
        <v>0.93345349520870202</v>
      </c>
      <c r="AG25">
        <v>0.93340328873613398</v>
      </c>
      <c r="AH25">
        <v>0.93327022746733501</v>
      </c>
      <c r="AI25">
        <v>0.933053725655552</v>
      </c>
      <c r="AJ25">
        <v>0.93275602769195198</v>
      </c>
      <c r="AK25">
        <v>0.93238063495336398</v>
      </c>
      <c r="AL25">
        <v>0.93193095774076995</v>
      </c>
      <c r="AM25">
        <v>0.93140946634336896</v>
      </c>
      <c r="AN25">
        <v>0.93081723887549594</v>
      </c>
      <c r="AO25">
        <v>0.93015367066242904</v>
      </c>
      <c r="AP25">
        <v>0.92941620746688303</v>
      </c>
      <c r="AQ25">
        <v>0.92860029743227801</v>
      </c>
      <c r="AR25">
        <v>0.92770025664842304</v>
      </c>
      <c r="AS25">
        <v>0.92671181164616201</v>
      </c>
      <c r="AT25">
        <v>0.925635583602057</v>
      </c>
      <c r="AU25">
        <v>0.92447841597687097</v>
      </c>
      <c r="AV25">
        <v>0.92325039643006002</v>
      </c>
      <c r="AW25">
        <v>0.921960153517832</v>
      </c>
      <c r="AX25">
        <v>0.92061248750903002</v>
      </c>
      <c r="AY25">
        <v>0.91920891534792504</v>
      </c>
      <c r="AZ25">
        <v>0.91774923091727001</v>
      </c>
    </row>
    <row r="26" spans="1:52" x14ac:dyDescent="0.5">
      <c r="A26">
        <v>21</v>
      </c>
      <c r="B26">
        <v>0.91737176767458795</v>
      </c>
      <c r="C26">
        <v>0.91804919867102197</v>
      </c>
      <c r="D26">
        <v>0.91870688464901595</v>
      </c>
      <c r="E26">
        <v>0.91934951040179802</v>
      </c>
      <c r="F26">
        <v>0.91998244819957598</v>
      </c>
      <c r="G26">
        <v>0.92061121827994397</v>
      </c>
      <c r="H26">
        <v>0.921240672326469</v>
      </c>
      <c r="I26">
        <v>0.92187413556416298</v>
      </c>
      <c r="J26">
        <v>0.92251282363819598</v>
      </c>
      <c r="K26">
        <v>0.92315574739655204</v>
      </c>
      <c r="L26">
        <v>0.92380009480113001</v>
      </c>
      <c r="M26">
        <v>0.92444188733857602</v>
      </c>
      <c r="N26">
        <v>0.92507665595788802</v>
      </c>
      <c r="O26">
        <v>0.92569995706287</v>
      </c>
      <c r="P26">
        <v>0.92630766906392303</v>
      </c>
      <c r="Q26">
        <v>0.92689610488728402</v>
      </c>
      <c r="R26">
        <v>0.92746202960722701</v>
      </c>
      <c r="S26">
        <v>0.92800271045655902</v>
      </c>
      <c r="T26">
        <v>0.928516153406449</v>
      </c>
      <c r="U26">
        <v>0.92900156491724795</v>
      </c>
      <c r="V26">
        <v>0.92945982541269401</v>
      </c>
      <c r="W26">
        <v>0.92989388029300402</v>
      </c>
      <c r="X26">
        <v>0.93030916346922099</v>
      </c>
      <c r="Y26">
        <v>0.93071380677857596</v>
      </c>
      <c r="Z26">
        <v>0.93111772730578402</v>
      </c>
      <c r="AA26">
        <v>0.93152912459007398</v>
      </c>
      <c r="AB26">
        <v>0.93194750559405004</v>
      </c>
      <c r="AC26">
        <v>0.93235586699773199</v>
      </c>
      <c r="AD26">
        <v>0.93271970111528202</v>
      </c>
      <c r="AE26">
        <v>0.932998555991984</v>
      </c>
      <c r="AF26">
        <v>0.93316321170983096</v>
      </c>
      <c r="AG26">
        <v>0.93320431316757402</v>
      </c>
      <c r="AH26">
        <v>0.93312838232862505</v>
      </c>
      <c r="AI26">
        <v>0.93294875455148296</v>
      </c>
      <c r="AJ26">
        <v>0.93267871055858398</v>
      </c>
      <c r="AK26">
        <v>0.932328486899899</v>
      </c>
      <c r="AL26">
        <v>0.931904816350133</v>
      </c>
      <c r="AM26">
        <v>0.93141146830093502</v>
      </c>
      <c r="AN26">
        <v>0.93084988382626999</v>
      </c>
      <c r="AO26">
        <v>0.93021941397752395</v>
      </c>
      <c r="AP26">
        <v>0.92951670530381203</v>
      </c>
      <c r="AQ26">
        <v>0.92873379104105303</v>
      </c>
      <c r="AR26">
        <v>0.92785606340335502</v>
      </c>
      <c r="AS26">
        <v>0.92686663446936202</v>
      </c>
      <c r="AT26">
        <v>0.92576457553911795</v>
      </c>
      <c r="AU26">
        <v>0.92457768008056396</v>
      </c>
      <c r="AV26">
        <v>0.92333919253670904</v>
      </c>
      <c r="AW26">
        <v>0.92206140677592696</v>
      </c>
      <c r="AX26">
        <v>0.92073999870939904</v>
      </c>
      <c r="AY26">
        <v>0.91936727419767394</v>
      </c>
      <c r="AZ26">
        <v>0.917937905638044</v>
      </c>
    </row>
    <row r="27" spans="1:52" x14ac:dyDescent="0.5">
      <c r="A27">
        <v>21.25</v>
      </c>
      <c r="B27">
        <v>0.91553271006344095</v>
      </c>
      <c r="C27">
        <v>0.91616318618762704</v>
      </c>
      <c r="D27">
        <v>0.91678179262063897</v>
      </c>
      <c r="E27">
        <v>0.91739850317118199</v>
      </c>
      <c r="F27">
        <v>0.91802178753195196</v>
      </c>
      <c r="G27">
        <v>0.91865737237205902</v>
      </c>
      <c r="H27">
        <v>0.91930765379191004</v>
      </c>
      <c r="I27">
        <v>0.91997183346375799</v>
      </c>
      <c r="J27">
        <v>0.92064661363767997</v>
      </c>
      <c r="K27">
        <v>0.92132715270479204</v>
      </c>
      <c r="L27">
        <v>0.92200798986111798</v>
      </c>
      <c r="M27">
        <v>0.92268375074278297</v>
      </c>
      <c r="N27">
        <v>0.92334957056939704</v>
      </c>
      <c r="O27">
        <v>0.92400126262329296</v>
      </c>
      <c r="P27">
        <v>0.92463530128791604</v>
      </c>
      <c r="Q27">
        <v>0.92524869104936103</v>
      </c>
      <c r="R27">
        <v>0.92583877452091101</v>
      </c>
      <c r="S27">
        <v>0.92640301413207204</v>
      </c>
      <c r="T27">
        <v>0.92693895269460502</v>
      </c>
      <c r="U27">
        <v>0.92744555500561598</v>
      </c>
      <c r="V27">
        <v>0.92792440171646795</v>
      </c>
      <c r="W27">
        <v>0.92837988290127405</v>
      </c>
      <c r="X27">
        <v>0.92882049498221397</v>
      </c>
      <c r="Y27">
        <v>0.92926033836916799</v>
      </c>
      <c r="Z27">
        <v>0.92971924034110198</v>
      </c>
      <c r="AA27">
        <v>0.93021826640400196</v>
      </c>
      <c r="AB27">
        <v>0.93076676486464005</v>
      </c>
      <c r="AC27">
        <v>0.93134360041738395</v>
      </c>
      <c r="AD27">
        <v>0.931890270979992</v>
      </c>
      <c r="AE27">
        <v>0.93233413837826795</v>
      </c>
      <c r="AF27">
        <v>0.93262616606990201</v>
      </c>
      <c r="AG27">
        <v>0.93275663383733998</v>
      </c>
      <c r="AH27">
        <v>0.93274255768550296</v>
      </c>
      <c r="AI27">
        <v>0.93260855897223505</v>
      </c>
      <c r="AJ27">
        <v>0.93237575419765595</v>
      </c>
      <c r="AK27">
        <v>0.93205872690254798</v>
      </c>
      <c r="AL27">
        <v>0.93166629869261897</v>
      </c>
      <c r="AM27">
        <v>0.93120323669029603</v>
      </c>
      <c r="AN27">
        <v>0.93067167164537201</v>
      </c>
      <c r="AO27">
        <v>0.93007106486222602</v>
      </c>
      <c r="AP27">
        <v>0.92939768762904695</v>
      </c>
      <c r="AQ27">
        <v>0.92864253058705803</v>
      </c>
      <c r="AR27">
        <v>0.92778670617546199</v>
      </c>
      <c r="AS27">
        <v>0.92680482750237203</v>
      </c>
      <c r="AT27">
        <v>0.92569542307539499</v>
      </c>
      <c r="AU27">
        <v>0.92450579925582699</v>
      </c>
      <c r="AV27">
        <v>0.92328356917260201</v>
      </c>
      <c r="AW27">
        <v>0.92203484655701395</v>
      </c>
      <c r="AX27">
        <v>0.92074533881377996</v>
      </c>
      <c r="AY27">
        <v>0.91940246065730902</v>
      </c>
      <c r="AZ27">
        <v>0.91799949443742901</v>
      </c>
    </row>
    <row r="28" spans="1:52" x14ac:dyDescent="0.5">
      <c r="A28">
        <v>21.5</v>
      </c>
      <c r="B28">
        <v>0.91362706257381199</v>
      </c>
      <c r="C28">
        <v>0.914242292576817</v>
      </c>
      <c r="D28">
        <v>0.91485238952602399</v>
      </c>
      <c r="E28">
        <v>0.91546867119164799</v>
      </c>
      <c r="F28">
        <v>0.916099620153075</v>
      </c>
      <c r="G28">
        <v>0.91674967352911496</v>
      </c>
      <c r="H28">
        <v>0.91741912388594005</v>
      </c>
      <c r="I28">
        <v>0.91810492012599798</v>
      </c>
      <c r="J28">
        <v>0.91880189710593896</v>
      </c>
      <c r="K28">
        <v>0.91950398435296099</v>
      </c>
      <c r="L28">
        <v>0.920205126643317</v>
      </c>
      <c r="M28">
        <v>0.92089984185590101</v>
      </c>
      <c r="N28">
        <v>0.92158346465180496</v>
      </c>
      <c r="O28">
        <v>0.92225217227851097</v>
      </c>
      <c r="P28">
        <v>0.92290288953525301</v>
      </c>
      <c r="Q28">
        <v>0.92353315471960595</v>
      </c>
      <c r="R28">
        <v>0.92414101978354102</v>
      </c>
      <c r="S28">
        <v>0.92472506622980999</v>
      </c>
      <c r="T28">
        <v>0.92528463241133396</v>
      </c>
      <c r="U28">
        <v>0.92582033017184495</v>
      </c>
      <c r="V28">
        <v>0.92633486693559797</v>
      </c>
      <c r="W28">
        <v>0.92683412871090698</v>
      </c>
      <c r="X28">
        <v>0.92732835857410301</v>
      </c>
      <c r="Y28">
        <v>0.92783283535495498</v>
      </c>
      <c r="Z28">
        <v>0.92836653625662602</v>
      </c>
      <c r="AA28">
        <v>0.92894626985877005</v>
      </c>
      <c r="AB28">
        <v>0.92957471108332101</v>
      </c>
      <c r="AC28">
        <v>0.93022685299096097</v>
      </c>
      <c r="AD28">
        <v>0.93084804941944199</v>
      </c>
      <c r="AE28">
        <v>0.93137318686723403</v>
      </c>
      <c r="AF28">
        <v>0.93175487476656005</v>
      </c>
      <c r="AG28">
        <v>0.93197724239562296</v>
      </c>
      <c r="AH28">
        <v>0.93204939679474197</v>
      </c>
      <c r="AI28">
        <v>0.931991137095454</v>
      </c>
      <c r="AJ28">
        <v>0.93182235105411004</v>
      </c>
      <c r="AK28">
        <v>0.93155848146630904</v>
      </c>
      <c r="AL28">
        <v>0.931209841307158</v>
      </c>
      <c r="AM28">
        <v>0.93078240161718895</v>
      </c>
      <c r="AN28">
        <v>0.93027871987737298</v>
      </c>
      <c r="AO28">
        <v>0.92969841809114595</v>
      </c>
      <c r="AP28">
        <v>0.92903796795497295</v>
      </c>
      <c r="AQ28">
        <v>0.92829001799496302</v>
      </c>
      <c r="AR28">
        <v>0.92744398558216801</v>
      </c>
      <c r="AS28">
        <v>0.92649178698531698</v>
      </c>
      <c r="AT28">
        <v>0.92543907125630898</v>
      </c>
      <c r="AU28">
        <v>0.92430836866703803</v>
      </c>
      <c r="AV28">
        <v>0.92312338448000197</v>
      </c>
      <c r="AW28">
        <v>0.92189390393066095</v>
      </c>
      <c r="AX28">
        <v>0.920617704748798</v>
      </c>
      <c r="AY28">
        <v>0.91928896517500303</v>
      </c>
      <c r="AZ28">
        <v>0.91790292975418197</v>
      </c>
    </row>
    <row r="29" spans="1:52" x14ac:dyDescent="0.5">
      <c r="A29">
        <v>21.75</v>
      </c>
      <c r="B29">
        <v>0.91163672538283702</v>
      </c>
      <c r="C29">
        <v>0.91226584042318704</v>
      </c>
      <c r="D29">
        <v>0.91289444434733102</v>
      </c>
      <c r="E29">
        <v>0.91353155027196098</v>
      </c>
      <c r="F29">
        <v>0.91418353530755903</v>
      </c>
      <c r="G29">
        <v>0.91485337151481405</v>
      </c>
      <c r="H29">
        <v>0.915540680977323</v>
      </c>
      <c r="I29">
        <v>0.91624242822097501</v>
      </c>
      <c r="J29">
        <v>0.91695390477600702</v>
      </c>
      <c r="K29">
        <v>0.91766968689424999</v>
      </c>
      <c r="L29">
        <v>0.91838437664316397</v>
      </c>
      <c r="M29">
        <v>0.91909307212681601</v>
      </c>
      <c r="N29">
        <v>0.91979160220214695</v>
      </c>
      <c r="O29">
        <v>0.92047659934419401</v>
      </c>
      <c r="P29">
        <v>0.92114548883268199</v>
      </c>
      <c r="Q29">
        <v>0.92179646251201997</v>
      </c>
      <c r="R29">
        <v>0.92242849315077302</v>
      </c>
      <c r="S29">
        <v>0.92304143468016098</v>
      </c>
      <c r="T29">
        <v>0.92363624078789996</v>
      </c>
      <c r="U29">
        <v>0.92421531026233805</v>
      </c>
      <c r="V29">
        <v>0.92478291717624295</v>
      </c>
      <c r="W29">
        <v>0.92534558513258003</v>
      </c>
      <c r="X29">
        <v>0.92591209315801903</v>
      </c>
      <c r="Y29">
        <v>0.92649256666102997</v>
      </c>
      <c r="Z29">
        <v>0.92709595316816196</v>
      </c>
      <c r="AA29">
        <v>0.92772550573593704</v>
      </c>
      <c r="AB29">
        <v>0.92837321176391696</v>
      </c>
      <c r="AC29">
        <v>0.92901619351914799</v>
      </c>
      <c r="AD29">
        <v>0.92961893587062105</v>
      </c>
      <c r="AE29">
        <v>0.93014222278383796</v>
      </c>
      <c r="AF29">
        <v>0.93055427988011896</v>
      </c>
      <c r="AG29">
        <v>0.93083761793464403</v>
      </c>
      <c r="AH29">
        <v>0.93098892263278799</v>
      </c>
      <c r="AI29">
        <v>0.93101436575258001</v>
      </c>
      <c r="AJ29">
        <v>0.93092418480915995</v>
      </c>
      <c r="AK29">
        <v>0.93072879370247297</v>
      </c>
      <c r="AL29">
        <v>0.93043677950737402</v>
      </c>
      <c r="AM29">
        <v>0.93005422933015802</v>
      </c>
      <c r="AN29">
        <v>0.92958474229102295</v>
      </c>
      <c r="AO29">
        <v>0.92902971925653099</v>
      </c>
      <c r="AP29">
        <v>0.928388813670599</v>
      </c>
      <c r="AQ29">
        <v>0.92766068113842504</v>
      </c>
      <c r="AR29">
        <v>0.92684426656109797</v>
      </c>
      <c r="AS29">
        <v>0.92594054980905605</v>
      </c>
      <c r="AT29">
        <v>0.92495385516030204</v>
      </c>
      <c r="AU29">
        <v>0.92389138985310904</v>
      </c>
      <c r="AV29">
        <v>0.92276086945663105</v>
      </c>
      <c r="AW29">
        <v>0.92156798085742098</v>
      </c>
      <c r="AX29">
        <v>0.92031543336989896</v>
      </c>
      <c r="AY29">
        <v>0.91900359051880098</v>
      </c>
      <c r="AZ29">
        <v>0.91763160168970404</v>
      </c>
    </row>
    <row r="30" spans="1:52" x14ac:dyDescent="0.5">
      <c r="A30">
        <v>22</v>
      </c>
      <c r="B30">
        <v>0.90958342610085596</v>
      </c>
      <c r="C30">
        <v>0.91024573665111197</v>
      </c>
      <c r="D30">
        <v>0.91090985828241899</v>
      </c>
      <c r="E30">
        <v>0.91158145641252497</v>
      </c>
      <c r="F30">
        <v>0.91226439062412201</v>
      </c>
      <c r="G30">
        <v>0.91296035630433203</v>
      </c>
      <c r="H30">
        <v>0.91366893778117397</v>
      </c>
      <c r="I30">
        <v>0.91438798855839698</v>
      </c>
      <c r="J30">
        <v>0.915114186294951</v>
      </c>
      <c r="K30">
        <v>0.91584361075028498</v>
      </c>
      <c r="L30">
        <v>0.91657223935769205</v>
      </c>
      <c r="M30">
        <v>0.91729631366401798</v>
      </c>
      <c r="N30">
        <v>0.91801257721204199</v>
      </c>
      <c r="O30">
        <v>0.91871841292747103</v>
      </c>
      <c r="P30">
        <v>0.91941191779553799</v>
      </c>
      <c r="Q30">
        <v>0.920091950424616</v>
      </c>
      <c r="R30">
        <v>0.92075817789429004</v>
      </c>
      <c r="S30">
        <v>0.92141113418082798</v>
      </c>
      <c r="T30">
        <v>0.922052282813414</v>
      </c>
      <c r="U30">
        <v>0.92268404906245705</v>
      </c>
      <c r="V30">
        <v>0.92330975045553398</v>
      </c>
      <c r="W30">
        <v>0.92393331312348703</v>
      </c>
      <c r="X30">
        <v>0.92455863267176497</v>
      </c>
      <c r="Y30">
        <v>0.92518846049640902</v>
      </c>
      <c r="Z30">
        <v>0.92582282606200095</v>
      </c>
      <c r="AA30">
        <v>0.92645727753860097</v>
      </c>
      <c r="AB30">
        <v>0.927081567936475</v>
      </c>
      <c r="AC30">
        <v>0.92767959234406205</v>
      </c>
      <c r="AD30">
        <v>0.92823109043961005</v>
      </c>
      <c r="AE30">
        <v>0.928714830175564</v>
      </c>
      <c r="AF30">
        <v>0.92911215262296798</v>
      </c>
      <c r="AG30">
        <v>0.92940954534531905</v>
      </c>
      <c r="AH30">
        <v>0.92959950035872096</v>
      </c>
      <c r="AI30">
        <v>0.92967980305462705</v>
      </c>
      <c r="AJ30">
        <v>0.92965196028084296</v>
      </c>
      <c r="AK30">
        <v>0.92951950792875504</v>
      </c>
      <c r="AL30">
        <v>0.92928665546808098</v>
      </c>
      <c r="AM30">
        <v>0.928957416076723</v>
      </c>
      <c r="AN30">
        <v>0.92853518210557395</v>
      </c>
      <c r="AO30">
        <v>0.92802264044874105</v>
      </c>
      <c r="AP30">
        <v>0.92742192542800495</v>
      </c>
      <c r="AQ30">
        <v>0.92673492175623895</v>
      </c>
      <c r="AR30">
        <v>0.92596362336565596</v>
      </c>
      <c r="AS30">
        <v>0.92511042611934502</v>
      </c>
      <c r="AT30">
        <v>0.92417822361875102</v>
      </c>
      <c r="AU30">
        <v>0.92317023728479097</v>
      </c>
      <c r="AV30">
        <v>0.92208964270607197</v>
      </c>
      <c r="AW30">
        <v>0.92093916657588404</v>
      </c>
      <c r="AX30">
        <v>0.91972082757364004</v>
      </c>
      <c r="AY30">
        <v>0.91843588753424099</v>
      </c>
      <c r="AZ30">
        <v>0.91708496390775696</v>
      </c>
    </row>
    <row r="31" spans="1:52" x14ac:dyDescent="0.5">
      <c r="A31">
        <v>22.25</v>
      </c>
      <c r="B31">
        <v>0.907534984689921</v>
      </c>
      <c r="C31">
        <v>0.90824107560881195</v>
      </c>
      <c r="D31">
        <v>0.908949479803287</v>
      </c>
      <c r="E31">
        <v>0.90966312109338698</v>
      </c>
      <c r="F31">
        <v>0.910383875318172</v>
      </c>
      <c r="G31">
        <v>0.91111244639510702</v>
      </c>
      <c r="H31">
        <v>0.91184841044739995</v>
      </c>
      <c r="I31">
        <v>0.91259039648547002</v>
      </c>
      <c r="J31">
        <v>0.91333635015453696</v>
      </c>
      <c r="K31">
        <v>0.91408382400259802</v>
      </c>
      <c r="L31">
        <v>0.91483024913078703</v>
      </c>
      <c r="M31">
        <v>0.91557316112698595</v>
      </c>
      <c r="N31">
        <v>0.91631037040119701</v>
      </c>
      <c r="O31">
        <v>0.917040079194685</v>
      </c>
      <c r="P31">
        <v>0.91776095336584196</v>
      </c>
      <c r="Q31">
        <v>0.91847215719311404</v>
      </c>
      <c r="R31">
        <v>0.91917335523011701</v>
      </c>
      <c r="S31">
        <v>0.919864678128271</v>
      </c>
      <c r="T31">
        <v>0.92054664078760196</v>
      </c>
      <c r="U31">
        <v>0.92121999319474901</v>
      </c>
      <c r="V31">
        <v>0.921885480025463</v>
      </c>
      <c r="W31">
        <v>0.92254348928598595</v>
      </c>
      <c r="X31">
        <v>0.92319358864230505</v>
      </c>
      <c r="Y31">
        <v>0.92383398454114396</v>
      </c>
      <c r="Z31">
        <v>0.92446099051221697</v>
      </c>
      <c r="AA31">
        <v>0.925068641226656</v>
      </c>
      <c r="AB31">
        <v>0.92564860923419301</v>
      </c>
      <c r="AC31">
        <v>0.92619054091021302</v>
      </c>
      <c r="AD31">
        <v>0.92668281972961497</v>
      </c>
      <c r="AE31">
        <v>0.92711362240115502</v>
      </c>
      <c r="AF31">
        <v>0.92747202407545204</v>
      </c>
      <c r="AG31">
        <v>0.92774889244101399</v>
      </c>
      <c r="AH31">
        <v>0.92793739557843402</v>
      </c>
      <c r="AI31">
        <v>0.92803308684042896</v>
      </c>
      <c r="AJ31">
        <v>0.92803365187724196</v>
      </c>
      <c r="AK31">
        <v>0.92793846435941796</v>
      </c>
      <c r="AL31">
        <v>0.92774809466552399</v>
      </c>
      <c r="AM31">
        <v>0.92746387452240298</v>
      </c>
      <c r="AN31">
        <v>0.92708756932773695</v>
      </c>
      <c r="AO31">
        <v>0.92662116723959898</v>
      </c>
      <c r="AP31">
        <v>0.92606676627401696</v>
      </c>
      <c r="AQ31">
        <v>0.92542652641304801</v>
      </c>
      <c r="AR31">
        <v>0.92470265011567099</v>
      </c>
      <c r="AS31">
        <v>0.92389735971001696</v>
      </c>
      <c r="AT31">
        <v>0.92301285258961296</v>
      </c>
      <c r="AU31">
        <v>0.92205123200480099</v>
      </c>
      <c r="AV31">
        <v>0.921014426865576</v>
      </c>
      <c r="AW31">
        <v>0.91990412196980997</v>
      </c>
      <c r="AX31">
        <v>0.91872171747214504</v>
      </c>
      <c r="AY31">
        <v>0.91746832602276795</v>
      </c>
      <c r="AZ31">
        <v>0.91614480439456902</v>
      </c>
    </row>
    <row r="32" spans="1:52" x14ac:dyDescent="0.5">
      <c r="A32">
        <v>22.5</v>
      </c>
      <c r="B32">
        <v>0.90561137572388695</v>
      </c>
      <c r="C32">
        <v>0.90636488902913304</v>
      </c>
      <c r="D32">
        <v>0.90712050402964295</v>
      </c>
      <c r="E32">
        <v>0.90787935970239098</v>
      </c>
      <c r="F32">
        <v>0.90864200478050705</v>
      </c>
      <c r="G32">
        <v>0.90940837157520205</v>
      </c>
      <c r="H32">
        <v>0.91017781965103395</v>
      </c>
      <c r="I32">
        <v>0.91094923492584801</v>
      </c>
      <c r="J32">
        <v>0.91172116232152201</v>
      </c>
      <c r="K32">
        <v>0.91249194871003403</v>
      </c>
      <c r="L32">
        <v>0.91325987702932598</v>
      </c>
      <c r="M32">
        <v>0.91402327809386397</v>
      </c>
      <c r="N32">
        <v>0.91478061288548196</v>
      </c>
      <c r="O32">
        <v>0.91553052295612003</v>
      </c>
      <c r="P32">
        <v>0.91627184934028705</v>
      </c>
      <c r="Q32">
        <v>0.91700362118517198</v>
      </c>
      <c r="R32">
        <v>0.91772501474031998</v>
      </c>
      <c r="S32">
        <v>0.91843528224703597</v>
      </c>
      <c r="T32">
        <v>0.91913364959375199</v>
      </c>
      <c r="U32">
        <v>0.91981918235020099</v>
      </c>
      <c r="V32">
        <v>0.92049062284074301</v>
      </c>
      <c r="W32">
        <v>0.92114620675970105</v>
      </c>
      <c r="X32">
        <v>0.92178347615189804</v>
      </c>
      <c r="Y32">
        <v>0.92239911479482495</v>
      </c>
      <c r="Z32">
        <v>0.92298883909452201</v>
      </c>
      <c r="AA32">
        <v>0.92354737859005598</v>
      </c>
      <c r="AB32">
        <v>0.92406857164993095</v>
      </c>
      <c r="AC32">
        <v>0.92454558319754498</v>
      </c>
      <c r="AD32">
        <v>0.92497122589372005</v>
      </c>
      <c r="AE32">
        <v>0.92533834152633299</v>
      </c>
      <c r="AF32">
        <v>0.92564018440645401</v>
      </c>
      <c r="AG32">
        <v>0.92587074905481803</v>
      </c>
      <c r="AH32">
        <v>0.92602499981956299</v>
      </c>
      <c r="AI32">
        <v>0.92609898466671303</v>
      </c>
      <c r="AJ32">
        <v>0.926089839948536</v>
      </c>
      <c r="AK32">
        <v>0.92599571091502297</v>
      </c>
      <c r="AL32">
        <v>0.92581562024358599</v>
      </c>
      <c r="AM32">
        <v>0.92554931489636205</v>
      </c>
      <c r="AN32">
        <v>0.92519711402158999</v>
      </c>
      <c r="AO32">
        <v>0.92475977108361995</v>
      </c>
      <c r="AP32">
        <v>0.92423835503054796</v>
      </c>
      <c r="AQ32">
        <v>0.92363414973545399</v>
      </c>
      <c r="AR32">
        <v>0.92294856854459095</v>
      </c>
      <c r="AS32">
        <v>0.92218308098188995</v>
      </c>
      <c r="AT32">
        <v>0.92133915040479197</v>
      </c>
      <c r="AU32">
        <v>0.92041818342468795</v>
      </c>
      <c r="AV32">
        <v>0.919421493144014</v>
      </c>
      <c r="AW32">
        <v>0.91835027819217796</v>
      </c>
      <c r="AX32">
        <v>0.91720561829204506</v>
      </c>
      <c r="AY32">
        <v>0.91598848529775601</v>
      </c>
      <c r="AZ32">
        <v>0.91469976709835499</v>
      </c>
    </row>
    <row r="33" spans="1:52" x14ac:dyDescent="0.5">
      <c r="A33">
        <v>22.75</v>
      </c>
      <c r="B33">
        <v>0.90393481944314802</v>
      </c>
      <c r="C33">
        <v>0.90473034414229403</v>
      </c>
      <c r="D33">
        <v>0.90552839991280498</v>
      </c>
      <c r="E33">
        <v>0.90632901125356102</v>
      </c>
      <c r="F33">
        <v>0.90713175296410697</v>
      </c>
      <c r="G33">
        <v>0.90793576203349402</v>
      </c>
      <c r="H33">
        <v>0.90873979398295501</v>
      </c>
      <c r="I33">
        <v>0.90954231140630504</v>
      </c>
      <c r="J33">
        <v>0.91034158897003803</v>
      </c>
      <c r="K33">
        <v>0.91113581927129805</v>
      </c>
      <c r="L33">
        <v>0.91192320681674399</v>
      </c>
      <c r="M33">
        <v>0.91270204152740697</v>
      </c>
      <c r="N33">
        <v>0.91347074724580102</v>
      </c>
      <c r="O33">
        <v>0.91422790389884301</v>
      </c>
      <c r="P33">
        <v>0.91497224369088404</v>
      </c>
      <c r="Q33">
        <v>0.91570262265042801</v>
      </c>
      <c r="R33">
        <v>0.91641796915002804</v>
      </c>
      <c r="S33">
        <v>0.917117210927619</v>
      </c>
      <c r="T33">
        <v>0.91779918276809003</v>
      </c>
      <c r="U33">
        <v>0.91846251847689397</v>
      </c>
      <c r="V33">
        <v>0.91910553336754197</v>
      </c>
      <c r="W33">
        <v>0.91972610705965796</v>
      </c>
      <c r="X33">
        <v>0.92032158031946998</v>
      </c>
      <c r="Y33">
        <v>0.92088868280667202</v>
      </c>
      <c r="Z33">
        <v>0.92142350937025896</v>
      </c>
      <c r="AA33">
        <v>0.92192155947425103</v>
      </c>
      <c r="AB33">
        <v>0.92237784670808598</v>
      </c>
      <c r="AC33">
        <v>0.92278707387798797</v>
      </c>
      <c r="AD33">
        <v>0.92314385632587304</v>
      </c>
      <c r="AE33">
        <v>0.92344296548793903</v>
      </c>
      <c r="AF33">
        <v>0.92367955975122096</v>
      </c>
      <c r="AG33">
        <v>0.92384937221228003</v>
      </c>
      <c r="AH33">
        <v>0.92394883428157604</v>
      </c>
      <c r="AI33">
        <v>0.92397512727517705</v>
      </c>
      <c r="AJ33">
        <v>0.92392616724383703</v>
      </c>
      <c r="AK33">
        <v>0.92380053803694295</v>
      </c>
      <c r="AL33">
        <v>0.92359739252985595</v>
      </c>
      <c r="AM33">
        <v>0.92331634151089803</v>
      </c>
      <c r="AN33">
        <v>0.92295734648116101</v>
      </c>
      <c r="AO33">
        <v>0.92252062698721604</v>
      </c>
      <c r="AP33">
        <v>0.92200658747925701</v>
      </c>
      <c r="AQ33">
        <v>0.921415763943496</v>
      </c>
      <c r="AR33">
        <v>0.92074878719794595</v>
      </c>
      <c r="AS33">
        <v>0.92000635795651198</v>
      </c>
      <c r="AT33">
        <v>0.91918922845995399</v>
      </c>
      <c r="AU33">
        <v>0.91829818636659999</v>
      </c>
      <c r="AV33">
        <v>0.917334038282689</v>
      </c>
      <c r="AW33">
        <v>0.91629759230940599</v>
      </c>
      <c r="AX33">
        <v>0.91518964081873799</v>
      </c>
      <c r="AY33">
        <v>0.91401094598170596</v>
      </c>
      <c r="AZ33">
        <v>0.91276223117906496</v>
      </c>
    </row>
    <row r="34" spans="1:52" x14ac:dyDescent="0.5">
      <c r="A34">
        <v>23</v>
      </c>
      <c r="B34">
        <v>0.90250528861569601</v>
      </c>
      <c r="C34">
        <v>0.90332780497212395</v>
      </c>
      <c r="D34">
        <v>0.90415429245752599</v>
      </c>
      <c r="E34">
        <v>0.90498391995878003</v>
      </c>
      <c r="F34">
        <v>0.90581529124565197</v>
      </c>
      <c r="G34">
        <v>0.90664650917578704</v>
      </c>
      <c r="H34">
        <v>0.90747529130817495</v>
      </c>
      <c r="I34">
        <v>0.90829911599618496</v>
      </c>
      <c r="J34">
        <v>0.90911537630598005</v>
      </c>
      <c r="K34">
        <v>0.90992152240425195</v>
      </c>
      <c r="L34">
        <v>0.91071517917217304</v>
      </c>
      <c r="M34">
        <v>0.91149423230520599</v>
      </c>
      <c r="N34">
        <v>0.91225688129198801</v>
      </c>
      <c r="O34">
        <v>0.91300166065572597</v>
      </c>
      <c r="P34">
        <v>0.913727431760054</v>
      </c>
      <c r="Q34">
        <v>0.91443334691507505</v>
      </c>
      <c r="R34">
        <v>0.91511878627376098</v>
      </c>
      <c r="S34">
        <v>0.91578326693643797</v>
      </c>
      <c r="T34">
        <v>0.91642632361745002</v>
      </c>
      <c r="U34">
        <v>0.91704736196099801</v>
      </c>
      <c r="V34">
        <v>0.91764548967123705</v>
      </c>
      <c r="W34">
        <v>0.91821933713885795</v>
      </c>
      <c r="X34">
        <v>0.91876688773562598</v>
      </c>
      <c r="Y34">
        <v>0.91928534584969401</v>
      </c>
      <c r="Z34">
        <v>0.91977107514134204</v>
      </c>
      <c r="AA34">
        <v>0.92021963645244997</v>
      </c>
      <c r="AB34">
        <v>0.92062594169661305</v>
      </c>
      <c r="AC34">
        <v>0.92098451763214895</v>
      </c>
      <c r="AD34">
        <v>0.92128984694835103</v>
      </c>
      <c r="AE34">
        <v>0.92153673228660504</v>
      </c>
      <c r="AF34">
        <v>0.92172062021902501</v>
      </c>
      <c r="AG34">
        <v>0.92183783083536497</v>
      </c>
      <c r="AH34">
        <v>0.921885661603421</v>
      </c>
      <c r="AI34">
        <v>0.92186236326827797</v>
      </c>
      <c r="AJ34">
        <v>0.92176701119285798</v>
      </c>
      <c r="AK34">
        <v>0.92159931116787996</v>
      </c>
      <c r="AL34">
        <v>0.92135938267895201</v>
      </c>
      <c r="AM34">
        <v>0.92104755727488197</v>
      </c>
      <c r="AN34">
        <v>0.92066421911643703</v>
      </c>
      <c r="AO34">
        <v>0.92020970250554102</v>
      </c>
      <c r="AP34">
        <v>0.91968424948588801</v>
      </c>
      <c r="AQ34">
        <v>0.91908802078076202</v>
      </c>
      <c r="AR34">
        <v>0.91842114520592699</v>
      </c>
      <c r="AS34">
        <v>0.91768378737018796</v>
      </c>
      <c r="AT34">
        <v>0.91687621182397505</v>
      </c>
      <c r="AU34">
        <v>0.91599882454099901</v>
      </c>
      <c r="AV34">
        <v>0.91505217957039198</v>
      </c>
      <c r="AW34">
        <v>0.91403694833679805</v>
      </c>
      <c r="AX34">
        <v>0.91295385878794599</v>
      </c>
      <c r="AY34">
        <v>0.91180361873998705</v>
      </c>
      <c r="AZ34">
        <v>0.91058684076824303</v>
      </c>
    </row>
    <row r="35" spans="1:52" x14ac:dyDescent="0.5">
      <c r="A35">
        <v>23.25</v>
      </c>
      <c r="B35">
        <v>0.90117338225225097</v>
      </c>
      <c r="C35">
        <v>0.90200534373279695</v>
      </c>
      <c r="D35">
        <v>0.90284267722309597</v>
      </c>
      <c r="E35">
        <v>0.90368386372995402</v>
      </c>
      <c r="F35">
        <v>0.904526526326772</v>
      </c>
      <c r="G35">
        <v>0.90536761564946799</v>
      </c>
      <c r="H35">
        <v>0.90620367048845396</v>
      </c>
      <c r="I35">
        <v>0.90703109882180699</v>
      </c>
      <c r="J35">
        <v>0.90784643179858304</v>
      </c>
      <c r="K35">
        <v>0.90864652079919095</v>
      </c>
      <c r="L35">
        <v>0.90942866720134996</v>
      </c>
      <c r="M35">
        <v>0.91019068959244198</v>
      </c>
      <c r="N35">
        <v>0.91093094143781805</v>
      </c>
      <c r="O35">
        <v>0.91164829419007398</v>
      </c>
      <c r="P35">
        <v>0.91234209839745195</v>
      </c>
      <c r="Q35">
        <v>0.91301213044611795</v>
      </c>
      <c r="R35">
        <v>0.91365852649984702</v>
      </c>
      <c r="S35">
        <v>0.91428169884298605</v>
      </c>
      <c r="T35">
        <v>0.91488222400319696</v>
      </c>
      <c r="U35">
        <v>0.91546068806219405</v>
      </c>
      <c r="V35">
        <v>0.91601747476472095</v>
      </c>
      <c r="W35">
        <v>0.916552489690731</v>
      </c>
      <c r="X35">
        <v>0.91706483210520595</v>
      </c>
      <c r="Y35">
        <v>0.91755245577214095</v>
      </c>
      <c r="Z35">
        <v>0.91801189514251202</v>
      </c>
      <c r="AA35">
        <v>0.91843815864015999</v>
      </c>
      <c r="AB35">
        <v>0.91882488438761201</v>
      </c>
      <c r="AC35">
        <v>0.91916479933839002</v>
      </c>
      <c r="AD35">
        <v>0.91945042729846704</v>
      </c>
      <c r="AE35">
        <v>0.91967489303731498</v>
      </c>
      <c r="AF35">
        <v>0.91983262109770203</v>
      </c>
      <c r="AG35">
        <v>0.91991976008875098</v>
      </c>
      <c r="AH35">
        <v>0.91993426054941796</v>
      </c>
      <c r="AI35">
        <v>0.91987564515412001</v>
      </c>
      <c r="AJ35">
        <v>0.91974458365946699</v>
      </c>
      <c r="AK35">
        <v>0.91954240222836103</v>
      </c>
      <c r="AL35">
        <v>0.91927063083403204</v>
      </c>
      <c r="AM35">
        <v>0.91893065025343901</v>
      </c>
      <c r="AN35">
        <v>0.91852346339386803</v>
      </c>
      <c r="AO35">
        <v>0.91804959302754796</v>
      </c>
      <c r="AP35">
        <v>0.91750909701114602</v>
      </c>
      <c r="AQ35">
        <v>0.91690168504900504</v>
      </c>
      <c r="AR35">
        <v>0.91622691087427999</v>
      </c>
      <c r="AS35">
        <v>0.91548439887296196</v>
      </c>
      <c r="AT35">
        <v>0.91467405072381402</v>
      </c>
      <c r="AU35">
        <v>0.91379617605139796</v>
      </c>
      <c r="AV35">
        <v>0.91285150946215099</v>
      </c>
      <c r="AW35">
        <v>0.91184111093546405</v>
      </c>
      <c r="AX35">
        <v>0.91076618246747698</v>
      </c>
      <c r="AY35">
        <v>0.909627854460475</v>
      </c>
      <c r="AZ35">
        <v>0.908426993824755</v>
      </c>
    </row>
    <row r="36" spans="1:52" x14ac:dyDescent="0.5">
      <c r="A36">
        <v>23.5</v>
      </c>
      <c r="B36">
        <v>0.89978772970440601</v>
      </c>
      <c r="C36">
        <v>0.90061621862949404</v>
      </c>
      <c r="D36">
        <v>0.90145048472640099</v>
      </c>
      <c r="E36">
        <v>0.90228873003703902</v>
      </c>
      <c r="F36">
        <v>0.903127880669926</v>
      </c>
      <c r="G36">
        <v>0.90396396843483995</v>
      </c>
      <c r="H36">
        <v>0.90479262240243596</v>
      </c>
      <c r="I36">
        <v>0.90560953700046598</v>
      </c>
      <c r="J36">
        <v>0.90641082531867501</v>
      </c>
      <c r="K36">
        <v>0.90719322542946901</v>
      </c>
      <c r="L36">
        <v>0.90795417485272401</v>
      </c>
      <c r="M36">
        <v>0.90869179202179995</v>
      </c>
      <c r="N36">
        <v>0.90940480718998196</v>
      </c>
      <c r="O36">
        <v>0.91009247768338397</v>
      </c>
      <c r="P36">
        <v>0.91075451144581598</v>
      </c>
      <c r="Q36">
        <v>0.91139101239703202</v>
      </c>
      <c r="R36">
        <v>0.91200245190278295</v>
      </c>
      <c r="S36">
        <v>0.91258966128666896</v>
      </c>
      <c r="T36">
        <v>0.91315382874056406</v>
      </c>
      <c r="U36">
        <v>0.91369646860507603</v>
      </c>
      <c r="V36">
        <v>0.91421931224254305</v>
      </c>
      <c r="W36">
        <v>0.91472405279289304</v>
      </c>
      <c r="X36">
        <v>0.91521187465939902</v>
      </c>
      <c r="Y36">
        <v>0.91568273688848201</v>
      </c>
      <c r="Z36">
        <v>0.91613448468907199</v>
      </c>
      <c r="AA36">
        <v>0.91656203537362402</v>
      </c>
      <c r="AB36">
        <v>0.91695705019691998</v>
      </c>
      <c r="AC36">
        <v>0.917308501774865</v>
      </c>
      <c r="AD36">
        <v>0.91760423884791997</v>
      </c>
      <c r="AE36">
        <v>0.91783312214552104</v>
      </c>
      <c r="AF36">
        <v>0.91798692156086703</v>
      </c>
      <c r="AG36">
        <v>0.91806126529396204</v>
      </c>
      <c r="AH36">
        <v>0.91805545193830396</v>
      </c>
      <c r="AI36">
        <v>0.91797146327241397</v>
      </c>
      <c r="AJ36">
        <v>0.91781271637059902</v>
      </c>
      <c r="AK36">
        <v>0.91758297169578695</v>
      </c>
      <c r="AL36">
        <v>0.91728557447435299</v>
      </c>
      <c r="AM36">
        <v>0.91692302217383104</v>
      </c>
      <c r="AN36">
        <v>0.91649677414707997</v>
      </c>
      <c r="AO36">
        <v>0.91600722604128404</v>
      </c>
      <c r="AP36">
        <v>0.91545381777187396</v>
      </c>
      <c r="AQ36">
        <v>0.91483528958848004</v>
      </c>
      <c r="AR36">
        <v>0.91415010845494205</v>
      </c>
      <c r="AS36">
        <v>0.91339702888121299</v>
      </c>
      <c r="AT36">
        <v>0.91257564313525497</v>
      </c>
      <c r="AU36">
        <v>0.91168669912312195</v>
      </c>
      <c r="AV36">
        <v>0.910732022595514</v>
      </c>
      <c r="AW36">
        <v>0.90971407259287496</v>
      </c>
      <c r="AX36">
        <v>0.90863534184945405</v>
      </c>
      <c r="AY36">
        <v>0.907497844685203</v>
      </c>
      <c r="AZ36">
        <v>0.90630282113787597</v>
      </c>
    </row>
    <row r="37" spans="1:52" x14ac:dyDescent="0.5">
      <c r="A37">
        <v>23.75</v>
      </c>
      <c r="B37">
        <v>0.898291985071766</v>
      </c>
      <c r="C37">
        <v>0.89910988769992795</v>
      </c>
      <c r="D37">
        <v>0.89993274885271202</v>
      </c>
      <c r="E37">
        <v>0.90075920275647203</v>
      </c>
      <c r="F37">
        <v>0.90158608979592902</v>
      </c>
      <c r="G37">
        <v>0.902409041917829</v>
      </c>
      <c r="H37">
        <v>0.90322324784632002</v>
      </c>
      <c r="I37">
        <v>0.90402412639972396</v>
      </c>
      <c r="J37">
        <v>0.90480775686304704</v>
      </c>
      <c r="K37">
        <v>0.90557105234872903</v>
      </c>
      <c r="L37">
        <v>0.90631174329495301</v>
      </c>
      <c r="M37">
        <v>0.90702825740093296</v>
      </c>
      <c r="N37">
        <v>0.90771956556883104</v>
      </c>
      <c r="O37">
        <v>0.90838503824320405</v>
      </c>
      <c r="P37">
        <v>0.90902433708240704</v>
      </c>
      <c r="Q37">
        <v>0.90963735644894905</v>
      </c>
      <c r="R37">
        <v>0.910224225447126</v>
      </c>
      <c r="S37">
        <v>0.91078537936761494</v>
      </c>
      <c r="T37">
        <v>0.91132170338805496</v>
      </c>
      <c r="U37">
        <v>0.91183473444324303</v>
      </c>
      <c r="V37">
        <v>0.91232687194280404</v>
      </c>
      <c r="W37">
        <v>0.91280148634763603</v>
      </c>
      <c r="X37">
        <v>0.91326272209665205</v>
      </c>
      <c r="Y37">
        <v>0.913714691043504</v>
      </c>
      <c r="Z37">
        <v>0.91415974976335401</v>
      </c>
      <c r="AA37">
        <v>0.91459587863851799</v>
      </c>
      <c r="AB37">
        <v>0.91501403689308602</v>
      </c>
      <c r="AC37">
        <v>0.91539739982438195</v>
      </c>
      <c r="AD37">
        <v>0.91572427042421201</v>
      </c>
      <c r="AE37">
        <v>0.91597414691605095</v>
      </c>
      <c r="AF37">
        <v>0.91613357451853505</v>
      </c>
      <c r="AG37">
        <v>0.91619837988213804</v>
      </c>
      <c r="AH37">
        <v>0.91617189394151499</v>
      </c>
      <c r="AI37">
        <v>0.91606135103875796</v>
      </c>
      <c r="AJ37">
        <v>0.91587470914832503</v>
      </c>
      <c r="AK37">
        <v>0.915618793426758</v>
      </c>
      <c r="AL37">
        <v>0.91529859383523604</v>
      </c>
      <c r="AM37">
        <v>0.91491720385453001</v>
      </c>
      <c r="AN37">
        <v>0.914475967395319</v>
      </c>
      <c r="AO37">
        <v>0.91397459326814801</v>
      </c>
      <c r="AP37">
        <v>0.91341119766157397</v>
      </c>
      <c r="AQ37">
        <v>0.91278246164294197</v>
      </c>
      <c r="AR37">
        <v>0.91208430820994402</v>
      </c>
      <c r="AS37">
        <v>0.91131344062334996</v>
      </c>
      <c r="AT37">
        <v>0.91046935135497797</v>
      </c>
      <c r="AU37">
        <v>0.90955537742318804</v>
      </c>
      <c r="AV37">
        <v>0.90857759852392905</v>
      </c>
      <c r="AW37">
        <v>0.90754228999356501</v>
      </c>
      <c r="AX37">
        <v>0.90645388700239204</v>
      </c>
      <c r="AY37">
        <v>0.90531446062093002</v>
      </c>
      <c r="AZ37">
        <v>0.90412423604921899</v>
      </c>
    </row>
    <row r="38" spans="1:52" x14ac:dyDescent="0.5">
      <c r="A38">
        <v>24</v>
      </c>
      <c r="B38">
        <v>0.89669514818144502</v>
      </c>
      <c r="C38">
        <v>0.89750049518993802</v>
      </c>
      <c r="D38">
        <v>0.89830866830163003</v>
      </c>
      <c r="E38">
        <v>0.89911953878087902</v>
      </c>
      <c r="F38">
        <v>0.89993067165646901</v>
      </c>
      <c r="G38">
        <v>0.90073797254697996</v>
      </c>
      <c r="H38">
        <v>0.90153667512755498</v>
      </c>
      <c r="I38">
        <v>0.90232221514169597</v>
      </c>
      <c r="J38">
        <v>0.90309075279330497</v>
      </c>
      <c r="K38">
        <v>0.90383934308944602</v>
      </c>
      <c r="L38">
        <v>0.90456587210771899</v>
      </c>
      <c r="M38">
        <v>0.90526888437923103</v>
      </c>
      <c r="N38">
        <v>0.90594738589086199</v>
      </c>
      <c r="O38">
        <v>0.90660066526645899</v>
      </c>
      <c r="P38">
        <v>0.90722814993071799</v>
      </c>
      <c r="Q38">
        <v>0.90782930609814405</v>
      </c>
      <c r="R38">
        <v>0.90840359919117297</v>
      </c>
      <c r="S38">
        <v>0.90895055178019302</v>
      </c>
      <c r="T38">
        <v>0.90946995486721105</v>
      </c>
      <c r="U38">
        <v>0.90996227066386104</v>
      </c>
      <c r="V38">
        <v>0.91042919912447795</v>
      </c>
      <c r="W38">
        <v>0.91087431602845204</v>
      </c>
      <c r="X38">
        <v>0.91130360974615798</v>
      </c>
      <c r="Y38">
        <v>0.911725487882043</v>
      </c>
      <c r="Z38">
        <v>0.91214931358525497</v>
      </c>
      <c r="AA38">
        <v>0.91258114122989997</v>
      </c>
      <c r="AB38">
        <v>0.91301639277764202</v>
      </c>
      <c r="AC38">
        <v>0.913433322490387</v>
      </c>
      <c r="AD38">
        <v>0.91379541285996102</v>
      </c>
      <c r="AE38">
        <v>0.91406594427118204</v>
      </c>
      <c r="AF38">
        <v>0.91422412230018302</v>
      </c>
      <c r="AG38">
        <v>0.91426926813570997</v>
      </c>
      <c r="AH38">
        <v>0.914213356783807</v>
      </c>
      <c r="AI38">
        <v>0.914071514433203</v>
      </c>
      <c r="AJ38">
        <v>0.91385647044630902</v>
      </c>
      <c r="AK38">
        <v>0.91357698433273105</v>
      </c>
      <c r="AL38">
        <v>0.91323826663111396</v>
      </c>
      <c r="AM38">
        <v>0.91284291004224105</v>
      </c>
      <c r="AN38">
        <v>0.91239162718270495</v>
      </c>
      <c r="AO38">
        <v>0.91188346547872501</v>
      </c>
      <c r="AP38">
        <v>0.911315277023792</v>
      </c>
      <c r="AQ38">
        <v>0.91068051367966796</v>
      </c>
      <c r="AR38">
        <v>0.90996865154430295</v>
      </c>
      <c r="AS38">
        <v>0.90916890125106198</v>
      </c>
      <c r="AT38">
        <v>0.90828039846752595</v>
      </c>
      <c r="AU38">
        <v>0.90731870240333001</v>
      </c>
      <c r="AV38">
        <v>0.90630526107712694</v>
      </c>
      <c r="AW38">
        <v>0.90525222339945299</v>
      </c>
      <c r="AX38">
        <v>0.90416054170528604</v>
      </c>
      <c r="AY38">
        <v>0.90302625919003099</v>
      </c>
      <c r="AZ38">
        <v>0.901845192176148</v>
      </c>
    </row>
  </sheetData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4154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21</vt:i4>
      </vt:variant>
    </vt:vector>
  </HeadingPairs>
  <TitlesOfParts>
    <vt:vector size="25" baseType="lpstr">
      <vt:lpstr>Prise de charge</vt:lpstr>
      <vt:lpstr>Transitoires</vt:lpstr>
      <vt:lpstr>Débit</vt:lpstr>
      <vt:lpstr>Rendement</vt:lpstr>
      <vt:lpstr>Ac</vt:lpstr>
      <vt:lpstr>c_</vt:lpstr>
      <vt:lpstr>D</vt:lpstr>
      <vt:lpstr>Dc</vt:lpstr>
      <vt:lpstr>Dr</vt:lpstr>
      <vt:lpstr>g</vt:lpstr>
      <vt:lpstr>g0</vt:lpstr>
      <vt:lpstr>H</vt:lpstr>
      <vt:lpstr>H0</vt:lpstr>
      <vt:lpstr>I</vt:lpstr>
      <vt:lpstr>L_</vt:lpstr>
      <vt:lpstr>L_c</vt:lpstr>
      <vt:lpstr>n0</vt:lpstr>
      <vt:lpstr>ntpm</vt:lpstr>
      <vt:lpstr>q</vt:lpstr>
      <vt:lpstr>Q0</vt:lpstr>
      <vt:lpstr>t2lsc</vt:lpstr>
      <vt:lpstr>tp</vt:lpstr>
      <vt:lpstr>V</vt:lpstr>
      <vt:lpstr>Δη</vt:lpstr>
      <vt:lpstr>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Feuille de calcul d'un transitoire d'un groupe turbine alternateur</dc:title>
  <dc:subject/>
  <dc:creator>Michel Sabourin</dc:creator>
  <cp:keywords>Transitoire Transitoire turbine transient</cp:keywords>
  <dc:description/>
  <cp:lastModifiedBy>Michel Sabourin</cp:lastModifiedBy>
  <cp:revision>55</cp:revision>
  <cp:lastPrinted>2018-02-18T13:00:28Z</cp:lastPrinted>
  <dcterms:created xsi:type="dcterms:W3CDTF">2018-02-17T17:26:50Z</dcterms:created>
  <dcterms:modified xsi:type="dcterms:W3CDTF">2022-03-08T21:29:59Z</dcterms:modified>
  <dc:language>fr-CA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